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AVI\Documents\Xavier\Documents\Johanna\DOCUMENTOS DE TRABAJO SCRD\CONTRALORÍA\2025\Requetimiento 26\"/>
    </mc:Choice>
  </mc:AlternateContent>
  <bookViews>
    <workbookView xWindow="0" yWindow="0" windowWidth="10215" windowHeight="7320"/>
  </bookViews>
  <sheets>
    <sheet name="PDD UNCSABSXXI" sheetId="1" r:id="rId1"/>
  </sheets>
  <calcPr calcId="162913"/>
  <extLst>
    <ext uri="GoogleSheetsCustomDataVersion2">
      <go:sheetsCustomData xmlns:go="http://customooxmlschemas.google.com/" r:id="rId5" roundtripDataChecksum="C/2Zw2GKE7S7tOW9of6Qc3jF5O0Y6D6iq+dCdf1YbhY="/>
    </ext>
  </extLst>
</workbook>
</file>

<file path=xl/calcChain.xml><?xml version="1.0" encoding="utf-8"?>
<calcChain xmlns="http://schemas.openxmlformats.org/spreadsheetml/2006/main">
  <c r="AD56" i="1" l="1"/>
  <c r="AF139" i="1" l="1"/>
  <c r="AF137" i="1"/>
  <c r="AF135" i="1"/>
  <c r="AF133" i="1"/>
  <c r="AF131" i="1"/>
  <c r="AF129" i="1"/>
  <c r="AF119" i="1"/>
  <c r="AF109" i="1"/>
  <c r="AF83" i="1"/>
  <c r="AF81" i="1"/>
  <c r="AF79" i="1"/>
  <c r="AF77" i="1"/>
  <c r="AF75" i="1"/>
  <c r="AF73" i="1"/>
  <c r="AF69" i="1"/>
  <c r="AF67" i="1"/>
  <c r="AF65" i="1"/>
  <c r="AF61" i="1"/>
  <c r="AF59" i="1"/>
  <c r="AF57" i="1"/>
  <c r="AF41" i="1"/>
  <c r="AF39" i="1"/>
  <c r="AF35" i="1"/>
  <c r="AF33" i="1"/>
  <c r="AF31" i="1"/>
  <c r="AF29" i="1"/>
  <c r="AF24" i="1"/>
  <c r="AF140" i="1"/>
  <c r="AF138" i="1"/>
  <c r="AF136" i="1"/>
  <c r="AF134" i="1"/>
  <c r="AF132" i="1"/>
  <c r="AF126" i="1" s="1"/>
  <c r="AF130" i="1"/>
  <c r="AF128" i="1"/>
  <c r="AF122" i="1"/>
  <c r="AF120" i="1"/>
  <c r="AF118" i="1"/>
  <c r="AF110" i="1"/>
  <c r="AF108" i="1"/>
  <c r="AF102" i="1"/>
  <c r="AF100" i="1"/>
  <c r="AF95" i="1"/>
  <c r="AF93" i="1"/>
  <c r="AF91" i="1"/>
  <c r="AF84" i="1"/>
  <c r="AF82" i="1"/>
  <c r="AF78" i="1"/>
  <c r="AF76" i="1"/>
  <c r="AF74" i="1"/>
  <c r="AF70" i="1"/>
  <c r="AF68" i="1"/>
  <c r="AF64" i="1" s="1"/>
  <c r="AF66" i="1"/>
  <c r="AF58" i="1"/>
  <c r="AF52" i="1"/>
  <c r="AF50" i="1"/>
  <c r="AF44" i="1"/>
  <c r="AF42" i="1"/>
  <c r="AF40" i="1"/>
  <c r="AF32" i="1"/>
  <c r="AF25" i="1"/>
  <c r="AF23" i="1"/>
  <c r="AF14" i="1"/>
  <c r="AF38" i="1"/>
  <c r="AD54" i="1"/>
  <c r="AD14" i="1"/>
  <c r="AD12" i="1" s="1"/>
  <c r="AD10" i="1" s="1"/>
  <c r="AD140" i="1"/>
  <c r="AB140" i="1"/>
  <c r="AB139" i="1"/>
  <c r="AD138" i="1"/>
  <c r="AB138" i="1"/>
  <c r="AB137" i="1"/>
  <c r="AD136" i="1"/>
  <c r="AB136" i="1"/>
  <c r="AB135" i="1"/>
  <c r="AD134" i="1"/>
  <c r="AB134" i="1"/>
  <c r="AB133" i="1"/>
  <c r="AD132" i="1"/>
  <c r="AB132" i="1"/>
  <c r="AB131" i="1"/>
  <c r="AD130" i="1"/>
  <c r="AB130" i="1"/>
  <c r="AB129" i="1"/>
  <c r="AD128" i="1"/>
  <c r="AB128" i="1"/>
  <c r="AB127" i="1"/>
  <c r="AC126" i="1"/>
  <c r="AC123" i="1" s="1"/>
  <c r="AA126" i="1"/>
  <c r="AA123" i="1" s="1"/>
  <c r="AB125" i="1"/>
  <c r="AB124" i="1"/>
  <c r="AD122" i="1"/>
  <c r="AB122" i="1"/>
  <c r="AB121" i="1"/>
  <c r="AD120" i="1"/>
  <c r="AB120" i="1"/>
  <c r="AB119" i="1"/>
  <c r="AD118" i="1"/>
  <c r="AB118" i="1"/>
  <c r="AD117" i="1"/>
  <c r="AB117" i="1"/>
  <c r="AC116" i="1"/>
  <c r="AA116" i="1"/>
  <c r="AB115" i="1"/>
  <c r="AB114" i="1"/>
  <c r="AB113" i="1"/>
  <c r="AA112" i="1"/>
  <c r="AD110" i="1"/>
  <c r="AB110" i="1"/>
  <c r="AB109" i="1"/>
  <c r="AD108" i="1"/>
  <c r="AB108" i="1"/>
  <c r="AB107" i="1"/>
  <c r="AC106" i="1"/>
  <c r="AC104" i="1" s="1"/>
  <c r="AA106" i="1"/>
  <c r="AB105" i="1"/>
  <c r="AD102" i="1"/>
  <c r="AB102" i="1"/>
  <c r="AB101" i="1"/>
  <c r="AD100" i="1"/>
  <c r="AB100" i="1"/>
  <c r="AB99" i="1"/>
  <c r="AC98" i="1"/>
  <c r="AA98" i="1"/>
  <c r="AD95" i="1"/>
  <c r="AB95" i="1"/>
  <c r="AB94" i="1"/>
  <c r="AD93" i="1"/>
  <c r="AB93" i="1"/>
  <c r="AB92" i="1"/>
  <c r="AD91" i="1"/>
  <c r="AB91" i="1"/>
  <c r="AB90" i="1"/>
  <c r="AC89" i="1"/>
  <c r="AA89" i="1"/>
  <c r="AB88" i="1"/>
  <c r="AB87" i="1"/>
  <c r="AB86" i="1"/>
  <c r="AD84" i="1"/>
  <c r="AB84" i="1"/>
  <c r="AB83" i="1"/>
  <c r="AD82" i="1"/>
  <c r="AB82" i="1"/>
  <c r="AB81" i="1"/>
  <c r="AD80" i="1"/>
  <c r="AB80" i="1"/>
  <c r="AB79" i="1"/>
  <c r="AD78" i="1"/>
  <c r="AB78" i="1"/>
  <c r="AB77" i="1"/>
  <c r="AD76" i="1"/>
  <c r="AB76" i="1"/>
  <c r="AB75" i="1"/>
  <c r="AD74" i="1"/>
  <c r="AB74" i="1"/>
  <c r="AB73" i="1"/>
  <c r="AB71" i="1"/>
  <c r="AD70" i="1"/>
  <c r="AB70" i="1"/>
  <c r="AB69" i="1"/>
  <c r="AD68" i="1"/>
  <c r="AB68" i="1"/>
  <c r="AB67" i="1"/>
  <c r="AD66" i="1"/>
  <c r="AB66" i="1"/>
  <c r="AB65" i="1"/>
  <c r="AC64" i="1"/>
  <c r="AA64" i="1"/>
  <c r="AB63" i="1"/>
  <c r="AD62" i="1"/>
  <c r="AB62" i="1"/>
  <c r="AB61" i="1"/>
  <c r="AD60" i="1"/>
  <c r="AB60" i="1"/>
  <c r="AB59" i="1"/>
  <c r="AD58" i="1"/>
  <c r="AB58" i="1"/>
  <c r="AB57" i="1"/>
  <c r="AC56" i="1"/>
  <c r="AA56" i="1"/>
  <c r="AB54" i="1"/>
  <c r="AB53" i="1"/>
  <c r="AD52" i="1"/>
  <c r="AB52" i="1"/>
  <c r="AB51" i="1"/>
  <c r="AD50" i="1"/>
  <c r="AA48" i="1"/>
  <c r="AB49" i="1"/>
  <c r="AC48" i="1"/>
  <c r="AB47" i="1"/>
  <c r="AB46" i="1"/>
  <c r="AB44" i="1"/>
  <c r="AB43" i="1"/>
  <c r="AD42" i="1"/>
  <c r="AB42" i="1"/>
  <c r="AB41" i="1"/>
  <c r="AD40" i="1"/>
  <c r="AB40" i="1"/>
  <c r="AB39" i="1"/>
  <c r="AA38" i="1"/>
  <c r="AD36" i="1"/>
  <c r="AB36" i="1"/>
  <c r="AB35" i="1"/>
  <c r="AD34" i="1"/>
  <c r="AB34" i="1"/>
  <c r="AB33" i="1"/>
  <c r="AD32" i="1"/>
  <c r="AB32" i="1"/>
  <c r="AB31" i="1"/>
  <c r="AC28" i="1"/>
  <c r="AB30" i="1"/>
  <c r="AB29" i="1"/>
  <c r="AA28" i="1"/>
  <c r="AB27" i="1"/>
  <c r="AD25" i="1"/>
  <c r="AB25" i="1"/>
  <c r="AB24" i="1"/>
  <c r="AD23" i="1"/>
  <c r="AB23" i="1"/>
  <c r="AB22" i="1"/>
  <c r="AD21" i="1"/>
  <c r="AB21" i="1"/>
  <c r="AB20" i="1"/>
  <c r="AC19" i="1"/>
  <c r="AA19" i="1"/>
  <c r="AB18" i="1"/>
  <c r="AB17" i="1"/>
  <c r="AB16" i="1"/>
  <c r="AB14" i="1"/>
  <c r="AB13" i="1"/>
  <c r="AC12" i="1"/>
  <c r="AC10" i="1" s="1"/>
  <c r="AA12" i="1"/>
  <c r="AB11" i="1"/>
  <c r="AA111" i="1" l="1"/>
  <c r="AA104" i="1"/>
  <c r="AA26" i="1"/>
  <c r="AA10" i="1"/>
  <c r="AC103" i="1"/>
  <c r="AC26" i="1"/>
  <c r="AC15" i="1"/>
  <c r="AD30" i="1"/>
  <c r="AB50" i="1"/>
  <c r="AC72" i="1"/>
  <c r="AA85" i="1"/>
  <c r="AC112" i="1"/>
  <c r="AA15" i="1"/>
  <c r="AA72" i="1"/>
  <c r="AC85" i="1"/>
  <c r="AA103" i="1" l="1"/>
  <c r="AC111" i="1"/>
  <c r="AC45" i="1"/>
  <c r="AA45" i="1"/>
  <c r="AA9" i="1" s="1"/>
  <c r="AA142" i="1" l="1"/>
  <c r="AC9" i="1"/>
  <c r="AC142" i="1" s="1"/>
  <c r="V80" i="1" l="1"/>
  <c r="AF80" i="1" s="1"/>
  <c r="V62" i="1"/>
  <c r="AF62" i="1" s="1"/>
  <c r="V60" i="1"/>
  <c r="AF60" i="1" s="1"/>
  <c r="AF56" i="1" s="1"/>
  <c r="V54" i="1"/>
  <c r="AF54" i="1" s="1"/>
  <c r="AF48" i="1" s="1"/>
  <c r="V34" i="1"/>
  <c r="AF34" i="1" s="1"/>
  <c r="U80" i="1" l="1"/>
  <c r="AE140" i="1" l="1"/>
  <c r="AE138" i="1"/>
  <c r="AE136" i="1"/>
  <c r="AE134" i="1"/>
  <c r="AE132" i="1"/>
  <c r="AE130" i="1"/>
  <c r="AE128" i="1"/>
  <c r="AE122" i="1"/>
  <c r="AE120" i="1"/>
  <c r="AE108" i="1"/>
  <c r="AE110" i="1"/>
  <c r="AE102" i="1"/>
  <c r="AE100" i="1"/>
  <c r="AE95" i="1"/>
  <c r="AE93" i="1"/>
  <c r="AE91" i="1"/>
  <c r="AE84" i="1"/>
  <c r="AE82" i="1"/>
  <c r="AE80" i="1"/>
  <c r="AE78" i="1"/>
  <c r="AE76" i="1"/>
  <c r="AE74" i="1"/>
  <c r="AE66" i="1"/>
  <c r="AE68" i="1"/>
  <c r="AE70" i="1"/>
  <c r="AE62" i="1"/>
  <c r="AE58" i="1"/>
  <c r="AE54" i="1"/>
  <c r="AE52" i="1"/>
  <c r="AE50" i="1"/>
  <c r="AE44" i="1"/>
  <c r="AE42" i="1"/>
  <c r="AE40" i="1"/>
  <c r="AE36" i="1"/>
  <c r="AE34" i="1"/>
  <c r="AE32" i="1"/>
  <c r="AE30" i="1"/>
  <c r="AE23" i="1"/>
  <c r="AE25" i="1"/>
  <c r="AE14" i="1"/>
  <c r="V38" i="1"/>
  <c r="X126" i="1"/>
  <c r="V126" i="1"/>
  <c r="X116" i="1"/>
  <c r="V116" i="1"/>
  <c r="X106" i="1"/>
  <c r="V106" i="1"/>
  <c r="U106" i="1"/>
  <c r="X98" i="1"/>
  <c r="V98" i="1"/>
  <c r="X89" i="1"/>
  <c r="V89" i="1"/>
  <c r="U89" i="1"/>
  <c r="V72" i="1"/>
  <c r="X64" i="1"/>
  <c r="V64" i="1"/>
  <c r="U64" i="1"/>
  <c r="V56" i="1"/>
  <c r="V48" i="1"/>
  <c r="V12" i="1"/>
  <c r="U126" i="1"/>
  <c r="U116" i="1"/>
  <c r="U98" i="1"/>
  <c r="U72" i="1"/>
  <c r="U48" i="1"/>
  <c r="U38" i="1"/>
  <c r="U28" i="1"/>
  <c r="X80" i="1"/>
  <c r="X78" i="1"/>
  <c r="X62" i="1"/>
  <c r="X60" i="1"/>
  <c r="X58" i="1"/>
  <c r="X56" i="1" s="1"/>
  <c r="U60" i="1"/>
  <c r="U56" i="1" s="1"/>
  <c r="X50" i="1"/>
  <c r="X14" i="1"/>
  <c r="X12" i="1" s="1"/>
  <c r="X23" i="1"/>
  <c r="X21" i="1"/>
  <c r="X19" i="1" s="1"/>
  <c r="X36" i="1"/>
  <c r="X34" i="1"/>
  <c r="X32" i="1"/>
  <c r="X30" i="1"/>
  <c r="V36" i="1"/>
  <c r="AF36" i="1" s="1"/>
  <c r="V30" i="1"/>
  <c r="V21" i="1"/>
  <c r="AF21" i="1" s="1"/>
  <c r="AF19" i="1" s="1"/>
  <c r="U21" i="1"/>
  <c r="AE21" i="1" s="1"/>
  <c r="V28" i="1" l="1"/>
  <c r="V26" i="1" s="1"/>
  <c r="AF30" i="1"/>
  <c r="AF28" i="1" s="1"/>
  <c r="X72" i="1"/>
  <c r="U19" i="1"/>
  <c r="AE60" i="1"/>
  <c r="AG60" i="1" s="1"/>
  <c r="V19" i="1"/>
  <c r="AG140" i="1"/>
  <c r="Y140" i="1"/>
  <c r="W140" i="1"/>
  <c r="T140" i="1"/>
  <c r="R140" i="1"/>
  <c r="M140" i="1"/>
  <c r="H140" i="1"/>
  <c r="AE139" i="1"/>
  <c r="AG139" i="1" s="1"/>
  <c r="W139" i="1"/>
  <c r="R139" i="1"/>
  <c r="M139" i="1"/>
  <c r="H139" i="1"/>
  <c r="AG138" i="1"/>
  <c r="Y138" i="1"/>
  <c r="W138" i="1"/>
  <c r="T138" i="1"/>
  <c r="R138" i="1"/>
  <c r="M138" i="1"/>
  <c r="H138" i="1"/>
  <c r="AE137" i="1"/>
  <c r="AG137" i="1" s="1"/>
  <c r="W137" i="1"/>
  <c r="R137" i="1"/>
  <c r="M137" i="1"/>
  <c r="H137" i="1"/>
  <c r="AG136" i="1"/>
  <c r="Y136" i="1"/>
  <c r="W136" i="1"/>
  <c r="T136" i="1"/>
  <c r="R136" i="1"/>
  <c r="M136" i="1"/>
  <c r="H136" i="1"/>
  <c r="AG135" i="1"/>
  <c r="AE135" i="1"/>
  <c r="W135" i="1"/>
  <c r="R135" i="1"/>
  <c r="M135" i="1"/>
  <c r="H135" i="1"/>
  <c r="AG134" i="1"/>
  <c r="Y134" i="1"/>
  <c r="W134" i="1"/>
  <c r="T134" i="1"/>
  <c r="R134" i="1"/>
  <c r="M134" i="1"/>
  <c r="H134" i="1"/>
  <c r="AE133" i="1"/>
  <c r="AG133" i="1" s="1"/>
  <c r="W133" i="1"/>
  <c r="R133" i="1"/>
  <c r="M133" i="1"/>
  <c r="H133" i="1"/>
  <c r="AG132" i="1"/>
  <c r="Y132" i="1"/>
  <c r="W132" i="1"/>
  <c r="T132" i="1"/>
  <c r="R132" i="1"/>
  <c r="M132" i="1"/>
  <c r="H132" i="1"/>
  <c r="AE131" i="1"/>
  <c r="W131" i="1"/>
  <c r="R131" i="1"/>
  <c r="M131" i="1"/>
  <c r="H131" i="1"/>
  <c r="AG130" i="1"/>
  <c r="Y130" i="1"/>
  <c r="W130" i="1"/>
  <c r="T130" i="1"/>
  <c r="R130" i="1"/>
  <c r="M130" i="1"/>
  <c r="H130" i="1"/>
  <c r="AE129" i="1"/>
  <c r="AG129" i="1" s="1"/>
  <c r="W129" i="1"/>
  <c r="R129" i="1"/>
  <c r="M129" i="1"/>
  <c r="H129" i="1"/>
  <c r="AE126" i="1"/>
  <c r="AE123" i="1" s="1"/>
  <c r="Y128" i="1"/>
  <c r="W128" i="1"/>
  <c r="T128" i="1"/>
  <c r="R128" i="1"/>
  <c r="M128" i="1"/>
  <c r="H128" i="1"/>
  <c r="AF127" i="1"/>
  <c r="AE127" i="1"/>
  <c r="W127" i="1"/>
  <c r="R127" i="1"/>
  <c r="M127" i="1"/>
  <c r="H127" i="1"/>
  <c r="Z126" i="1"/>
  <c r="Y126" i="1"/>
  <c r="W126" i="1"/>
  <c r="S126" i="1"/>
  <c r="Q126" i="1"/>
  <c r="P126" i="1"/>
  <c r="P123" i="1" s="1"/>
  <c r="L126" i="1"/>
  <c r="L123" i="1" s="1"/>
  <c r="K126" i="1"/>
  <c r="O126" i="1" s="1"/>
  <c r="G126" i="1"/>
  <c r="G123" i="1" s="1"/>
  <c r="F126" i="1"/>
  <c r="J126" i="1" s="1"/>
  <c r="W125" i="1"/>
  <c r="R125" i="1"/>
  <c r="M125" i="1"/>
  <c r="H125" i="1"/>
  <c r="V124" i="1"/>
  <c r="R124" i="1"/>
  <c r="M124" i="1"/>
  <c r="H124" i="1"/>
  <c r="X123" i="1"/>
  <c r="V123" i="1"/>
  <c r="U123" i="1"/>
  <c r="N123" i="1"/>
  <c r="I123" i="1"/>
  <c r="AG122" i="1"/>
  <c r="Y122" i="1"/>
  <c r="W122" i="1"/>
  <c r="T122" i="1"/>
  <c r="R122" i="1"/>
  <c r="M122" i="1"/>
  <c r="H122" i="1"/>
  <c r="W121" i="1"/>
  <c r="R121" i="1"/>
  <c r="M121" i="1"/>
  <c r="H121" i="1"/>
  <c r="AG120" i="1"/>
  <c r="Y120" i="1"/>
  <c r="W120" i="1"/>
  <c r="T120" i="1"/>
  <c r="R120" i="1"/>
  <c r="M120" i="1"/>
  <c r="H120" i="1"/>
  <c r="AE119" i="1"/>
  <c r="W119" i="1"/>
  <c r="R119" i="1"/>
  <c r="M119" i="1"/>
  <c r="H119" i="1"/>
  <c r="AE118" i="1"/>
  <c r="W118" i="1"/>
  <c r="T118" i="1"/>
  <c r="R118" i="1"/>
  <c r="M118" i="1"/>
  <c r="H118" i="1"/>
  <c r="W117" i="1"/>
  <c r="R117" i="1"/>
  <c r="M117" i="1"/>
  <c r="H117" i="1"/>
  <c r="AH112" i="1"/>
  <c r="AF116" i="1"/>
  <c r="AE116" i="1"/>
  <c r="AE112" i="1" s="1"/>
  <c r="Z116" i="1"/>
  <c r="Y116" i="1"/>
  <c r="S116" i="1"/>
  <c r="AH116" i="1" s="1"/>
  <c r="Q116" i="1"/>
  <c r="P116" i="1"/>
  <c r="L116" i="1"/>
  <c r="L112" i="1" s="1"/>
  <c r="K116" i="1"/>
  <c r="O116" i="1" s="1"/>
  <c r="G116" i="1"/>
  <c r="G112" i="1" s="1"/>
  <c r="F116" i="1"/>
  <c r="J116" i="1" s="1"/>
  <c r="V115" i="1"/>
  <c r="R115" i="1"/>
  <c r="M115" i="1"/>
  <c r="H115" i="1"/>
  <c r="V114" i="1"/>
  <c r="R114" i="1"/>
  <c r="M114" i="1"/>
  <c r="H114" i="1"/>
  <c r="W113" i="1"/>
  <c r="R113" i="1"/>
  <c r="M113" i="1"/>
  <c r="H113" i="1"/>
  <c r="X112" i="1"/>
  <c r="X111" i="1" s="1"/>
  <c r="V112" i="1"/>
  <c r="U112" i="1"/>
  <c r="Q112" i="1"/>
  <c r="N112" i="1"/>
  <c r="N111" i="1" s="1"/>
  <c r="I112" i="1"/>
  <c r="AG110" i="1"/>
  <c r="Y110" i="1"/>
  <c r="W110" i="1"/>
  <c r="T110" i="1"/>
  <c r="R110" i="1"/>
  <c r="M110" i="1"/>
  <c r="H110" i="1"/>
  <c r="AE109" i="1"/>
  <c r="AG109" i="1" s="1"/>
  <c r="W109" i="1"/>
  <c r="R109" i="1"/>
  <c r="M109" i="1"/>
  <c r="H109" i="1"/>
  <c r="AG108" i="1"/>
  <c r="Y108" i="1"/>
  <c r="W108" i="1"/>
  <c r="T108" i="1"/>
  <c r="R108" i="1"/>
  <c r="M108" i="1"/>
  <c r="H108" i="1"/>
  <c r="W107" i="1"/>
  <c r="R107" i="1"/>
  <c r="M107" i="1"/>
  <c r="H107" i="1"/>
  <c r="AF106" i="1"/>
  <c r="AF104" i="1" s="1"/>
  <c r="AF103" i="1" s="1"/>
  <c r="Z106" i="1"/>
  <c r="Y106" i="1"/>
  <c r="W106" i="1"/>
  <c r="S106" i="1"/>
  <c r="AH106" i="1" s="1"/>
  <c r="AH104" i="1" s="1"/>
  <c r="AH103" i="1" s="1"/>
  <c r="Q106" i="1"/>
  <c r="P106" i="1"/>
  <c r="P104" i="1" s="1"/>
  <c r="P103" i="1" s="1"/>
  <c r="L106" i="1"/>
  <c r="K106" i="1"/>
  <c r="K104" i="1" s="1"/>
  <c r="K103" i="1" s="1"/>
  <c r="G106" i="1"/>
  <c r="G104" i="1" s="1"/>
  <c r="F106" i="1"/>
  <c r="J106" i="1" s="1"/>
  <c r="W105" i="1"/>
  <c r="R105" i="1"/>
  <c r="M105" i="1"/>
  <c r="H105" i="1"/>
  <c r="X104" i="1"/>
  <c r="V104" i="1"/>
  <c r="U104" i="1"/>
  <c r="U103" i="1" s="1"/>
  <c r="N104" i="1"/>
  <c r="I104" i="1"/>
  <c r="I103" i="1" s="1"/>
  <c r="X103" i="1"/>
  <c r="AG102" i="1"/>
  <c r="Y102" i="1"/>
  <c r="W102" i="1"/>
  <c r="T102" i="1"/>
  <c r="R102" i="1"/>
  <c r="M102" i="1"/>
  <c r="H102" i="1"/>
  <c r="W101" i="1"/>
  <c r="R101" i="1"/>
  <c r="M101" i="1"/>
  <c r="H101" i="1"/>
  <c r="AG100" i="1"/>
  <c r="Y100" i="1"/>
  <c r="W100" i="1"/>
  <c r="T100" i="1"/>
  <c r="R100" i="1"/>
  <c r="M100" i="1"/>
  <c r="H100" i="1"/>
  <c r="W99" i="1"/>
  <c r="R99" i="1"/>
  <c r="M99" i="1"/>
  <c r="H99" i="1"/>
  <c r="AF98" i="1"/>
  <c r="AE98" i="1"/>
  <c r="Z98" i="1"/>
  <c r="Y98" i="1"/>
  <c r="W98" i="1"/>
  <c r="S98" i="1"/>
  <c r="AH98" i="1" s="1"/>
  <c r="Q98" i="1"/>
  <c r="P98" i="1"/>
  <c r="L98" i="1"/>
  <c r="K98" i="1"/>
  <c r="O98" i="1" s="1"/>
  <c r="G98" i="1"/>
  <c r="F98" i="1"/>
  <c r="J98" i="1" s="1"/>
  <c r="Z97" i="1"/>
  <c r="AB97" i="1" s="1"/>
  <c r="V97" i="1"/>
  <c r="R97" i="1"/>
  <c r="M97" i="1"/>
  <c r="H97" i="1"/>
  <c r="Z96" i="1"/>
  <c r="AB96" i="1" s="1"/>
  <c r="V96" i="1"/>
  <c r="U96" i="1"/>
  <c r="R96" i="1"/>
  <c r="M96" i="1"/>
  <c r="H96" i="1"/>
  <c r="Y95" i="1"/>
  <c r="W95" i="1"/>
  <c r="T95" i="1"/>
  <c r="R95" i="1"/>
  <c r="M95" i="1"/>
  <c r="W94" i="1"/>
  <c r="R94" i="1"/>
  <c r="M94" i="1"/>
  <c r="H94" i="1"/>
  <c r="AG93" i="1"/>
  <c r="Y93" i="1"/>
  <c r="W93" i="1"/>
  <c r="T93" i="1"/>
  <c r="R93" i="1"/>
  <c r="M93" i="1"/>
  <c r="H93" i="1"/>
  <c r="W92" i="1"/>
  <c r="R92" i="1"/>
  <c r="M92" i="1"/>
  <c r="H92" i="1"/>
  <c r="AG91" i="1"/>
  <c r="AF89" i="1"/>
  <c r="Y91" i="1"/>
  <c r="W91" i="1"/>
  <c r="T91" i="1"/>
  <c r="R91" i="1"/>
  <c r="M91" i="1"/>
  <c r="H91" i="1"/>
  <c r="W90" i="1"/>
  <c r="R90" i="1"/>
  <c r="M90" i="1"/>
  <c r="H90" i="1"/>
  <c r="AE89" i="1"/>
  <c r="Z89" i="1"/>
  <c r="Y89" i="1"/>
  <c r="S89" i="1"/>
  <c r="Q89" i="1"/>
  <c r="P89" i="1"/>
  <c r="L89" i="1"/>
  <c r="K89" i="1"/>
  <c r="O89" i="1" s="1"/>
  <c r="G89" i="1"/>
  <c r="F89" i="1"/>
  <c r="J89" i="1" s="1"/>
  <c r="V88" i="1"/>
  <c r="R88" i="1"/>
  <c r="M88" i="1"/>
  <c r="H88" i="1"/>
  <c r="V87" i="1"/>
  <c r="R87" i="1"/>
  <c r="M87" i="1"/>
  <c r="H87" i="1"/>
  <c r="V86" i="1"/>
  <c r="R86" i="1"/>
  <c r="M86" i="1"/>
  <c r="H86" i="1"/>
  <c r="X85" i="1"/>
  <c r="V85" i="1"/>
  <c r="N85" i="1"/>
  <c r="I85" i="1"/>
  <c r="AG84" i="1"/>
  <c r="Y84" i="1"/>
  <c r="W84" i="1"/>
  <c r="T84" i="1"/>
  <c r="AE83" i="1"/>
  <c r="W83" i="1"/>
  <c r="AG82" i="1"/>
  <c r="Y82" i="1"/>
  <c r="W82" i="1"/>
  <c r="T82" i="1"/>
  <c r="R82" i="1"/>
  <c r="M82" i="1"/>
  <c r="AE81" i="1"/>
  <c r="W81" i="1"/>
  <c r="R81" i="1"/>
  <c r="M81" i="1"/>
  <c r="AG80" i="1"/>
  <c r="Y80" i="1"/>
  <c r="W80" i="1"/>
  <c r="T80" i="1"/>
  <c r="R80" i="1"/>
  <c r="M80" i="1"/>
  <c r="H80" i="1"/>
  <c r="AE79" i="1"/>
  <c r="W79" i="1"/>
  <c r="R79" i="1"/>
  <c r="M79" i="1"/>
  <c r="H79" i="1"/>
  <c r="AG78" i="1"/>
  <c r="Y78" i="1"/>
  <c r="W78" i="1"/>
  <c r="T78" i="1"/>
  <c r="R78" i="1"/>
  <c r="M78" i="1"/>
  <c r="AE77" i="1"/>
  <c r="AG77" i="1" s="1"/>
  <c r="W77" i="1"/>
  <c r="R77" i="1"/>
  <c r="M77" i="1"/>
  <c r="AG76" i="1"/>
  <c r="Y76" i="1"/>
  <c r="W76" i="1"/>
  <c r="T76" i="1"/>
  <c r="R76" i="1"/>
  <c r="M76" i="1"/>
  <c r="AE75" i="1"/>
  <c r="W75" i="1"/>
  <c r="R75" i="1"/>
  <c r="M75" i="1"/>
  <c r="AG74" i="1"/>
  <c r="Y74" i="1"/>
  <c r="W74" i="1"/>
  <c r="T74" i="1"/>
  <c r="R74" i="1"/>
  <c r="M74" i="1"/>
  <c r="H74" i="1"/>
  <c r="AG73" i="1"/>
  <c r="AE73" i="1"/>
  <c r="W73" i="1"/>
  <c r="R73" i="1"/>
  <c r="M73" i="1"/>
  <c r="H73" i="1"/>
  <c r="AE72" i="1"/>
  <c r="Z72" i="1"/>
  <c r="Y72" i="1"/>
  <c r="W72" i="1"/>
  <c r="S72" i="1"/>
  <c r="AH72" i="1" s="1"/>
  <c r="Q72" i="1"/>
  <c r="P72" i="1"/>
  <c r="L72" i="1"/>
  <c r="K72" i="1"/>
  <c r="O72" i="1" s="1"/>
  <c r="G72" i="1"/>
  <c r="F72" i="1"/>
  <c r="J72" i="1" s="1"/>
  <c r="V71" i="1"/>
  <c r="R71" i="1"/>
  <c r="M71" i="1"/>
  <c r="H71" i="1"/>
  <c r="AG70" i="1"/>
  <c r="Y70" i="1"/>
  <c r="W70" i="1"/>
  <c r="T70" i="1"/>
  <c r="R70" i="1"/>
  <c r="M70" i="1"/>
  <c r="H70" i="1"/>
  <c r="AE69" i="1"/>
  <c r="W69" i="1"/>
  <c r="R69" i="1"/>
  <c r="M69" i="1"/>
  <c r="H69" i="1"/>
  <c r="AG68" i="1"/>
  <c r="Y68" i="1"/>
  <c r="W68" i="1"/>
  <c r="T68" i="1"/>
  <c r="R68" i="1"/>
  <c r="M68" i="1"/>
  <c r="AE67" i="1"/>
  <c r="W67" i="1"/>
  <c r="R67" i="1"/>
  <c r="M67" i="1"/>
  <c r="AG66" i="1"/>
  <c r="Y66" i="1"/>
  <c r="W66" i="1"/>
  <c r="T66" i="1"/>
  <c r="R66" i="1"/>
  <c r="M66" i="1"/>
  <c r="AE65" i="1"/>
  <c r="W65" i="1"/>
  <c r="R65" i="1"/>
  <c r="M65" i="1"/>
  <c r="AE64" i="1"/>
  <c r="Z64" i="1"/>
  <c r="Y64" i="1"/>
  <c r="W64" i="1"/>
  <c r="S64" i="1"/>
  <c r="AH64" i="1" s="1"/>
  <c r="Q64" i="1"/>
  <c r="P64" i="1"/>
  <c r="L64" i="1"/>
  <c r="K64" i="1"/>
  <c r="O64" i="1" s="1"/>
  <c r="G64" i="1"/>
  <c r="F64" i="1"/>
  <c r="J64" i="1" s="1"/>
  <c r="V63" i="1"/>
  <c r="R63" i="1"/>
  <c r="M63" i="1"/>
  <c r="H63" i="1"/>
  <c r="AG62" i="1"/>
  <c r="Y62" i="1"/>
  <c r="W62" i="1"/>
  <c r="T62" i="1"/>
  <c r="R62" i="1"/>
  <c r="M62" i="1"/>
  <c r="H62" i="1"/>
  <c r="AE61" i="1"/>
  <c r="W61" i="1"/>
  <c r="R61" i="1"/>
  <c r="M61" i="1"/>
  <c r="H61" i="1"/>
  <c r="Y60" i="1"/>
  <c r="W60" i="1"/>
  <c r="T60" i="1"/>
  <c r="R60" i="1"/>
  <c r="M60" i="1"/>
  <c r="H60" i="1"/>
  <c r="AE59" i="1"/>
  <c r="W59" i="1"/>
  <c r="R59" i="1"/>
  <c r="M59" i="1"/>
  <c r="H59" i="1"/>
  <c r="AG58" i="1"/>
  <c r="Y58" i="1"/>
  <c r="W58" i="1"/>
  <c r="T58" i="1"/>
  <c r="R58" i="1"/>
  <c r="M58" i="1"/>
  <c r="H58" i="1"/>
  <c r="AE57" i="1"/>
  <c r="W57" i="1"/>
  <c r="R57" i="1"/>
  <c r="M57" i="1"/>
  <c r="H57" i="1"/>
  <c r="Z56" i="1"/>
  <c r="Y56" i="1"/>
  <c r="W56" i="1"/>
  <c r="S56" i="1"/>
  <c r="AH56" i="1" s="1"/>
  <c r="Q56" i="1"/>
  <c r="P56" i="1"/>
  <c r="L56" i="1"/>
  <c r="K56" i="1"/>
  <c r="O56" i="1" s="1"/>
  <c r="G56" i="1"/>
  <c r="F56" i="1"/>
  <c r="J56" i="1" s="1"/>
  <c r="Z55" i="1"/>
  <c r="AB55" i="1" s="1"/>
  <c r="V55" i="1"/>
  <c r="U55" i="1"/>
  <c r="R55" i="1"/>
  <c r="M55" i="1"/>
  <c r="H55" i="1"/>
  <c r="AG54" i="1"/>
  <c r="Y54" i="1"/>
  <c r="W54" i="1"/>
  <c r="T54" i="1"/>
  <c r="R54" i="1"/>
  <c r="M54" i="1"/>
  <c r="H54" i="1"/>
  <c r="W53" i="1"/>
  <c r="R53" i="1"/>
  <c r="M53" i="1"/>
  <c r="H53" i="1"/>
  <c r="AG52" i="1"/>
  <c r="Y52" i="1"/>
  <c r="W52" i="1"/>
  <c r="T52" i="1"/>
  <c r="R52" i="1"/>
  <c r="M52" i="1"/>
  <c r="H52" i="1"/>
  <c r="W51" i="1"/>
  <c r="R51" i="1"/>
  <c r="M51" i="1"/>
  <c r="H51" i="1"/>
  <c r="AG50" i="1"/>
  <c r="Y50" i="1"/>
  <c r="W50" i="1"/>
  <c r="T50" i="1"/>
  <c r="R50" i="1"/>
  <c r="M50" i="1"/>
  <c r="H50" i="1"/>
  <c r="W49" i="1"/>
  <c r="R49" i="1"/>
  <c r="M49" i="1"/>
  <c r="H49" i="1"/>
  <c r="AE48" i="1"/>
  <c r="Z48" i="1"/>
  <c r="Y48" i="1"/>
  <c r="W48" i="1"/>
  <c r="S48" i="1"/>
  <c r="AH48" i="1" s="1"/>
  <c r="Q48" i="1"/>
  <c r="P48" i="1"/>
  <c r="T48" i="1" s="1"/>
  <c r="L48" i="1"/>
  <c r="K48" i="1"/>
  <c r="O48" i="1" s="1"/>
  <c r="G48" i="1"/>
  <c r="F48" i="1"/>
  <c r="J48" i="1" s="1"/>
  <c r="W47" i="1"/>
  <c r="R47" i="1"/>
  <c r="M47" i="1"/>
  <c r="H47" i="1"/>
  <c r="W46" i="1"/>
  <c r="R46" i="1"/>
  <c r="M46" i="1"/>
  <c r="H46" i="1"/>
  <c r="X45" i="1"/>
  <c r="V45" i="1"/>
  <c r="U45" i="1"/>
  <c r="N45" i="1"/>
  <c r="I45" i="1"/>
  <c r="AG44" i="1"/>
  <c r="W44" i="1"/>
  <c r="T44" i="1"/>
  <c r="R44" i="1"/>
  <c r="M44" i="1"/>
  <c r="H44" i="1"/>
  <c r="AF43" i="1"/>
  <c r="AE43" i="1"/>
  <c r="W43" i="1"/>
  <c r="R43" i="1"/>
  <c r="M43" i="1"/>
  <c r="H43" i="1"/>
  <c r="AG42" i="1"/>
  <c r="Y42" i="1"/>
  <c r="W42" i="1"/>
  <c r="T42" i="1"/>
  <c r="R42" i="1"/>
  <c r="M42" i="1"/>
  <c r="H42" i="1"/>
  <c r="AE41" i="1"/>
  <c r="AG41" i="1" s="1"/>
  <c r="W41" i="1"/>
  <c r="R41" i="1"/>
  <c r="M41" i="1"/>
  <c r="H41" i="1"/>
  <c r="AG40" i="1"/>
  <c r="Y40" i="1"/>
  <c r="W40" i="1"/>
  <c r="T40" i="1"/>
  <c r="R40" i="1"/>
  <c r="M40" i="1"/>
  <c r="H40" i="1"/>
  <c r="AE39" i="1"/>
  <c r="W39" i="1"/>
  <c r="R39" i="1"/>
  <c r="M39" i="1"/>
  <c r="H39" i="1"/>
  <c r="AF26" i="1"/>
  <c r="Z38" i="1"/>
  <c r="Y38" i="1"/>
  <c r="W38" i="1"/>
  <c r="S38" i="1"/>
  <c r="AH38" i="1" s="1"/>
  <c r="Q38" i="1"/>
  <c r="P38" i="1"/>
  <c r="L38" i="1"/>
  <c r="K38" i="1"/>
  <c r="O38" i="1" s="1"/>
  <c r="G38" i="1"/>
  <c r="F38" i="1"/>
  <c r="J38" i="1" s="1"/>
  <c r="Z37" i="1"/>
  <c r="AB37" i="1" s="1"/>
  <c r="V37" i="1"/>
  <c r="U37" i="1"/>
  <c r="R37" i="1"/>
  <c r="M37" i="1"/>
  <c r="H37" i="1"/>
  <c r="AG36" i="1"/>
  <c r="Y36" i="1"/>
  <c r="W36" i="1"/>
  <c r="T36" i="1"/>
  <c r="R36" i="1"/>
  <c r="M36" i="1"/>
  <c r="H36" i="1"/>
  <c r="AE35" i="1"/>
  <c r="W35" i="1"/>
  <c r="R35" i="1"/>
  <c r="M35" i="1"/>
  <c r="H35" i="1"/>
  <c r="AG34" i="1"/>
  <c r="Y34" i="1"/>
  <c r="W34" i="1"/>
  <c r="T34" i="1"/>
  <c r="R34" i="1"/>
  <c r="M34" i="1"/>
  <c r="H34" i="1"/>
  <c r="AE33" i="1"/>
  <c r="W33" i="1"/>
  <c r="R33" i="1"/>
  <c r="M33" i="1"/>
  <c r="H33" i="1"/>
  <c r="AG32" i="1"/>
  <c r="Y32" i="1"/>
  <c r="W32" i="1"/>
  <c r="T32" i="1"/>
  <c r="R32" i="1"/>
  <c r="M32" i="1"/>
  <c r="H32" i="1"/>
  <c r="AE31" i="1"/>
  <c r="AG31" i="1" s="1"/>
  <c r="W31" i="1"/>
  <c r="R31" i="1"/>
  <c r="M31" i="1"/>
  <c r="H31" i="1"/>
  <c r="AG30" i="1"/>
  <c r="Y30" i="1"/>
  <c r="W30" i="1"/>
  <c r="T30" i="1"/>
  <c r="R30" i="1"/>
  <c r="M30" i="1"/>
  <c r="H30" i="1"/>
  <c r="AE29" i="1"/>
  <c r="W29" i="1"/>
  <c r="R29" i="1"/>
  <c r="M29" i="1"/>
  <c r="H29" i="1"/>
  <c r="Z28" i="1"/>
  <c r="W28" i="1"/>
  <c r="S28" i="1"/>
  <c r="AH28" i="1" s="1"/>
  <c r="Q28" i="1"/>
  <c r="P28" i="1"/>
  <c r="L28" i="1"/>
  <c r="K28" i="1"/>
  <c r="O28" i="1" s="1"/>
  <c r="G28" i="1"/>
  <c r="F28" i="1"/>
  <c r="J28" i="1" s="1"/>
  <c r="V27" i="1"/>
  <c r="U27" i="1"/>
  <c r="R27" i="1"/>
  <c r="M27" i="1"/>
  <c r="H27" i="1"/>
  <c r="X26" i="1"/>
  <c r="N26" i="1"/>
  <c r="I26" i="1"/>
  <c r="AG25" i="1"/>
  <c r="Y25" i="1"/>
  <c r="W25" i="1"/>
  <c r="T25" i="1"/>
  <c r="R25" i="1"/>
  <c r="M25" i="1"/>
  <c r="AG24" i="1"/>
  <c r="AE24" i="1"/>
  <c r="W24" i="1"/>
  <c r="R24" i="1"/>
  <c r="M24" i="1"/>
  <c r="H24" i="1"/>
  <c r="AG23" i="1"/>
  <c r="Y23" i="1"/>
  <c r="W23" i="1"/>
  <c r="T23" i="1"/>
  <c r="R23" i="1"/>
  <c r="M23" i="1"/>
  <c r="H23" i="1"/>
  <c r="W22" i="1"/>
  <c r="R22" i="1"/>
  <c r="M22" i="1"/>
  <c r="H22" i="1"/>
  <c r="AG21" i="1"/>
  <c r="AE19" i="1"/>
  <c r="AE15" i="1" s="1"/>
  <c r="Y21" i="1"/>
  <c r="W21" i="1"/>
  <c r="T21" i="1"/>
  <c r="R21" i="1"/>
  <c r="M21" i="1"/>
  <c r="H21" i="1"/>
  <c r="W20" i="1"/>
  <c r="R20" i="1"/>
  <c r="M20" i="1"/>
  <c r="H20" i="1"/>
  <c r="Z19" i="1"/>
  <c r="Y19" i="1"/>
  <c r="W19" i="1"/>
  <c r="S19" i="1"/>
  <c r="AH19" i="1" s="1"/>
  <c r="Q19" i="1"/>
  <c r="Q15" i="1" s="1"/>
  <c r="P19" i="1"/>
  <c r="P15" i="1" s="1"/>
  <c r="L19" i="1"/>
  <c r="L15" i="1" s="1"/>
  <c r="K19" i="1"/>
  <c r="K15" i="1" s="1"/>
  <c r="G19" i="1"/>
  <c r="F19" i="1"/>
  <c r="F15" i="1" s="1"/>
  <c r="V18" i="1"/>
  <c r="U18" i="1"/>
  <c r="W18" i="1" s="1"/>
  <c r="R18" i="1"/>
  <c r="M18" i="1"/>
  <c r="H18" i="1"/>
  <c r="V17" i="1"/>
  <c r="U17" i="1"/>
  <c r="R17" i="1"/>
  <c r="M17" i="1"/>
  <c r="H17" i="1"/>
  <c r="V16" i="1"/>
  <c r="U16" i="1"/>
  <c r="R16" i="1"/>
  <c r="M16" i="1"/>
  <c r="H16" i="1"/>
  <c r="X15" i="1"/>
  <c r="V15" i="1"/>
  <c r="U15" i="1"/>
  <c r="N15" i="1"/>
  <c r="I15" i="1"/>
  <c r="AG14" i="1"/>
  <c r="AE12" i="1"/>
  <c r="AE10" i="1" s="1"/>
  <c r="Y14" i="1"/>
  <c r="Y12" i="1" s="1"/>
  <c r="Y10" i="1" s="1"/>
  <c r="W14" i="1"/>
  <c r="T14" i="1"/>
  <c r="T12" i="1" s="1"/>
  <c r="T10" i="1" s="1"/>
  <c r="R14" i="1"/>
  <c r="M14" i="1"/>
  <c r="H14" i="1"/>
  <c r="W13" i="1"/>
  <c r="H13" i="1"/>
  <c r="K13" i="1" s="1"/>
  <c r="M13" i="1" s="1"/>
  <c r="Q13" i="1" s="1"/>
  <c r="R13" i="1" s="1"/>
  <c r="AF12" i="1"/>
  <c r="AF10" i="1" s="1"/>
  <c r="Z12" i="1"/>
  <c r="X10" i="1"/>
  <c r="U12" i="1"/>
  <c r="W12" i="1" s="1"/>
  <c r="S12" i="1"/>
  <c r="AH12" i="1" s="1"/>
  <c r="Q12" i="1"/>
  <c r="P12" i="1"/>
  <c r="P10" i="1" s="1"/>
  <c r="L12" i="1"/>
  <c r="K12" i="1"/>
  <c r="K10" i="1" s="1"/>
  <c r="G12" i="1"/>
  <c r="F12" i="1"/>
  <c r="F10" i="1" s="1"/>
  <c r="V11" i="1"/>
  <c r="U11" i="1"/>
  <c r="R11" i="1"/>
  <c r="M11" i="1"/>
  <c r="H11" i="1"/>
  <c r="V10" i="1"/>
  <c r="N10" i="1"/>
  <c r="I10" i="1"/>
  <c r="N9" i="1" l="1"/>
  <c r="S15" i="1"/>
  <c r="S112" i="1"/>
  <c r="T116" i="1"/>
  <c r="I111" i="1"/>
  <c r="S123" i="1"/>
  <c r="AH126" i="1"/>
  <c r="AH85" i="1"/>
  <c r="AH89" i="1"/>
  <c r="Z123" i="1"/>
  <c r="AB126" i="1"/>
  <c r="AD126" i="1"/>
  <c r="Z112" i="1"/>
  <c r="AB116" i="1"/>
  <c r="AD116" i="1"/>
  <c r="Z104" i="1"/>
  <c r="AB106" i="1"/>
  <c r="AD106" i="1"/>
  <c r="AB98" i="1"/>
  <c r="AD98" i="1"/>
  <c r="AB89" i="1"/>
  <c r="AD89" i="1"/>
  <c r="AB72" i="1"/>
  <c r="AD72" i="1"/>
  <c r="AD64" i="1"/>
  <c r="AB64" i="1"/>
  <c r="AE56" i="1"/>
  <c r="AE45" i="1" s="1"/>
  <c r="AB56" i="1"/>
  <c r="AD48" i="1"/>
  <c r="AB48" i="1"/>
  <c r="AD38" i="1"/>
  <c r="AB38" i="1"/>
  <c r="AB28" i="1"/>
  <c r="AD28" i="1"/>
  <c r="Z15" i="1"/>
  <c r="AB15" i="1" s="1"/>
  <c r="AD19" i="1"/>
  <c r="AD15" i="1" s="1"/>
  <c r="AB19" i="1"/>
  <c r="Z10" i="1"/>
  <c r="AB10" i="1" s="1"/>
  <c r="AB12" i="1"/>
  <c r="W96" i="1"/>
  <c r="P26" i="1"/>
  <c r="R72" i="1"/>
  <c r="M106" i="1"/>
  <c r="L45" i="1"/>
  <c r="G26" i="1"/>
  <c r="L85" i="1"/>
  <c r="W112" i="1"/>
  <c r="K45" i="1"/>
  <c r="R56" i="1"/>
  <c r="R64" i="1"/>
  <c r="T56" i="1"/>
  <c r="AG118" i="1"/>
  <c r="H126" i="1"/>
  <c r="T15" i="1"/>
  <c r="H19" i="1"/>
  <c r="AI72" i="1"/>
  <c r="I9" i="1"/>
  <c r="R38" i="1"/>
  <c r="F45" i="1"/>
  <c r="J45" i="1" s="1"/>
  <c r="G45" i="1"/>
  <c r="Z45" i="1"/>
  <c r="M64" i="1"/>
  <c r="M116" i="1"/>
  <c r="F123" i="1"/>
  <c r="J123" i="1" s="1"/>
  <c r="O19" i="1"/>
  <c r="O15" i="1" s="1"/>
  <c r="W37" i="1"/>
  <c r="S26" i="1"/>
  <c r="T26" i="1" s="1"/>
  <c r="K123" i="1"/>
  <c r="O123" i="1" s="1"/>
  <c r="R126" i="1"/>
  <c r="L111" i="1"/>
  <c r="W124" i="1"/>
  <c r="R19" i="1"/>
  <c r="H64" i="1"/>
  <c r="Z26" i="1"/>
  <c r="H48" i="1"/>
  <c r="AG67" i="1"/>
  <c r="Z85" i="1"/>
  <c r="AG119" i="1"/>
  <c r="AG131" i="1"/>
  <c r="AG127" i="1"/>
  <c r="R28" i="1"/>
  <c r="H116" i="1"/>
  <c r="R106" i="1"/>
  <c r="R116" i="1"/>
  <c r="Q123" i="1"/>
  <c r="Q111" i="1" s="1"/>
  <c r="M38" i="1"/>
  <c r="H56" i="1"/>
  <c r="AG65" i="1"/>
  <c r="W88" i="1"/>
  <c r="M126" i="1"/>
  <c r="AG35" i="1"/>
  <c r="T38" i="1"/>
  <c r="AG59" i="1"/>
  <c r="H28" i="1"/>
  <c r="AI64" i="1"/>
  <c r="M72" i="1"/>
  <c r="W86" i="1"/>
  <c r="AG61" i="1"/>
  <c r="J12" i="1"/>
  <c r="J10" i="1" s="1"/>
  <c r="W16" i="1"/>
  <c r="S45" i="1"/>
  <c r="AG57" i="1"/>
  <c r="G85" i="1"/>
  <c r="O45" i="1"/>
  <c r="R48" i="1"/>
  <c r="F85" i="1"/>
  <c r="J85" i="1" s="1"/>
  <c r="T89" i="1"/>
  <c r="F104" i="1"/>
  <c r="F103" i="1" s="1"/>
  <c r="J103" i="1" s="1"/>
  <c r="L104" i="1"/>
  <c r="Q104" i="1"/>
  <c r="O106" i="1"/>
  <c r="K112" i="1"/>
  <c r="M112" i="1" s="1"/>
  <c r="P112" i="1"/>
  <c r="P111" i="1" s="1"/>
  <c r="W115" i="1"/>
  <c r="AG116" i="1"/>
  <c r="M15" i="1"/>
  <c r="K26" i="1"/>
  <c r="O26" i="1" s="1"/>
  <c r="H38" i="1"/>
  <c r="G15" i="1"/>
  <c r="H15" i="1" s="1"/>
  <c r="M19" i="1"/>
  <c r="F26" i="1"/>
  <c r="J26" i="1" s="1"/>
  <c r="L26" i="1"/>
  <c r="Q26" i="1"/>
  <c r="R26" i="1" s="1"/>
  <c r="W27" i="1"/>
  <c r="AG33" i="1"/>
  <c r="AG39" i="1"/>
  <c r="P45" i="1"/>
  <c r="T45" i="1" s="1"/>
  <c r="M48" i="1"/>
  <c r="M56" i="1"/>
  <c r="W63" i="1"/>
  <c r="T64" i="1"/>
  <c r="AG69" i="1"/>
  <c r="AG79" i="1"/>
  <c r="W87" i="1"/>
  <c r="R89" i="1"/>
  <c r="P85" i="1"/>
  <c r="S10" i="1"/>
  <c r="W15" i="1"/>
  <c r="J19" i="1"/>
  <c r="J15" i="1" s="1"/>
  <c r="M28" i="1"/>
  <c r="AG29" i="1"/>
  <c r="AG43" i="1"/>
  <c r="Q45" i="1"/>
  <c r="M89" i="1"/>
  <c r="H106" i="1"/>
  <c r="AF112" i="1"/>
  <c r="AG112" i="1" s="1"/>
  <c r="AI98" i="1"/>
  <c r="AE85" i="1"/>
  <c r="AG98" i="1"/>
  <c r="AG64" i="1"/>
  <c r="AG56" i="1"/>
  <c r="AI48" i="1"/>
  <c r="V9" i="1"/>
  <c r="X9" i="1"/>
  <c r="X142" i="1" s="1"/>
  <c r="W123" i="1"/>
  <c r="Y123" i="1"/>
  <c r="Y103" i="1"/>
  <c r="W45" i="1"/>
  <c r="Y45" i="1"/>
  <c r="Y15" i="1"/>
  <c r="V111" i="1"/>
  <c r="W116" i="1"/>
  <c r="W89" i="1"/>
  <c r="U85" i="1"/>
  <c r="Y85" i="1" s="1"/>
  <c r="U26" i="1"/>
  <c r="W26" i="1" s="1"/>
  <c r="Y28" i="1"/>
  <c r="AG10" i="1"/>
  <c r="R12" i="1"/>
  <c r="AG12" i="1"/>
  <c r="AF85" i="1"/>
  <c r="AG89" i="1"/>
  <c r="R15" i="1"/>
  <c r="U10" i="1"/>
  <c r="W10" i="1" s="1"/>
  <c r="M12" i="1"/>
  <c r="W17" i="1"/>
  <c r="L10" i="1"/>
  <c r="Q10" i="1"/>
  <c r="W11" i="1"/>
  <c r="H12" i="1"/>
  <c r="G10" i="1"/>
  <c r="O12" i="1"/>
  <c r="O10" i="1" s="1"/>
  <c r="T19" i="1"/>
  <c r="W97" i="1"/>
  <c r="N103" i="1"/>
  <c r="O103" i="1" s="1"/>
  <c r="O104" i="1"/>
  <c r="T106" i="1"/>
  <c r="S104" i="1"/>
  <c r="G111" i="1"/>
  <c r="AE111" i="1"/>
  <c r="T28" i="1"/>
  <c r="W71" i="1"/>
  <c r="H72" i="1"/>
  <c r="T72" i="1"/>
  <c r="AG75" i="1"/>
  <c r="AG83" i="1"/>
  <c r="Q85" i="1"/>
  <c r="H89" i="1"/>
  <c r="H98" i="1"/>
  <c r="R98" i="1"/>
  <c r="V103" i="1"/>
  <c r="W103" i="1" s="1"/>
  <c r="W104" i="1"/>
  <c r="AG126" i="1"/>
  <c r="AF123" i="1"/>
  <c r="AG123" i="1" s="1"/>
  <c r="AE28" i="1"/>
  <c r="AE38" i="1"/>
  <c r="AG38" i="1" s="1"/>
  <c r="AH45" i="1"/>
  <c r="AF72" i="1"/>
  <c r="AG72" i="1" s="1"/>
  <c r="G103" i="1"/>
  <c r="AI112" i="1"/>
  <c r="W55" i="1"/>
  <c r="AG81" i="1"/>
  <c r="AI89" i="1"/>
  <c r="AG95" i="1"/>
  <c r="M98" i="1"/>
  <c r="T98" i="1"/>
  <c r="S111" i="1"/>
  <c r="T111" i="1" s="1"/>
  <c r="T123" i="1"/>
  <c r="Y104" i="1"/>
  <c r="AI116" i="1"/>
  <c r="Y112" i="1"/>
  <c r="T126" i="1"/>
  <c r="AG128" i="1"/>
  <c r="K85" i="1"/>
  <c r="S85" i="1"/>
  <c r="AE106" i="1"/>
  <c r="F112" i="1"/>
  <c r="W114" i="1"/>
  <c r="U111" i="1"/>
  <c r="AI56" i="1" l="1"/>
  <c r="AI85" i="1"/>
  <c r="I142" i="1"/>
  <c r="H45" i="1"/>
  <c r="M45" i="1"/>
  <c r="AB123" i="1"/>
  <c r="AD123" i="1"/>
  <c r="Z111" i="1"/>
  <c r="AB112" i="1"/>
  <c r="AD112" i="1"/>
  <c r="Z103" i="1"/>
  <c r="AD103" i="1" s="1"/>
  <c r="AD104" i="1"/>
  <c r="AB104" i="1"/>
  <c r="AB103" i="1" s="1"/>
  <c r="AB85" i="1"/>
  <c r="AD85" i="1"/>
  <c r="AD45" i="1"/>
  <c r="AB45" i="1"/>
  <c r="AD26" i="1"/>
  <c r="AB26" i="1"/>
  <c r="Z9" i="1"/>
  <c r="P9" i="1"/>
  <c r="P142" i="1" s="1"/>
  <c r="R112" i="1"/>
  <c r="T112" i="1"/>
  <c r="H26" i="1"/>
  <c r="F111" i="1"/>
  <c r="J111" i="1" s="1"/>
  <c r="R111" i="1"/>
  <c r="H123" i="1"/>
  <c r="F9" i="1"/>
  <c r="J9" i="1" s="1"/>
  <c r="R45" i="1"/>
  <c r="R123" i="1"/>
  <c r="J112" i="1"/>
  <c r="H104" i="1"/>
  <c r="R85" i="1"/>
  <c r="M26" i="1"/>
  <c r="M123" i="1"/>
  <c r="H103" i="1"/>
  <c r="H85" i="1"/>
  <c r="O112" i="1"/>
  <c r="K111" i="1"/>
  <c r="J104" i="1"/>
  <c r="Q103" i="1"/>
  <c r="R103" i="1" s="1"/>
  <c r="R104" i="1"/>
  <c r="W111" i="1"/>
  <c r="AG85" i="1"/>
  <c r="M104" i="1"/>
  <c r="L103" i="1"/>
  <c r="M103" i="1" s="1"/>
  <c r="AI45" i="1"/>
  <c r="Y26" i="1"/>
  <c r="W85" i="1"/>
  <c r="U9" i="1"/>
  <c r="Y9" i="1" s="1"/>
  <c r="AG48" i="1"/>
  <c r="AF45" i="1"/>
  <c r="AG45" i="1" s="1"/>
  <c r="M85" i="1"/>
  <c r="K9" i="1"/>
  <c r="AF111" i="1"/>
  <c r="AG111" i="1" s="1"/>
  <c r="Y111" i="1"/>
  <c r="AI38" i="1"/>
  <c r="AI12" i="1"/>
  <c r="AH10" i="1"/>
  <c r="N142" i="1"/>
  <c r="V142" i="1"/>
  <c r="T85" i="1"/>
  <c r="S9" i="1"/>
  <c r="AH123" i="1"/>
  <c r="AI126" i="1"/>
  <c r="AE26" i="1"/>
  <c r="AG28" i="1"/>
  <c r="AI106" i="1"/>
  <c r="O85" i="1"/>
  <c r="AG19" i="1"/>
  <c r="AF15" i="1"/>
  <c r="G9" i="1"/>
  <c r="H10" i="1"/>
  <c r="R10" i="1"/>
  <c r="Q9" i="1"/>
  <c r="AE104" i="1"/>
  <c r="AG106" i="1"/>
  <c r="AI28" i="1"/>
  <c r="AH26" i="1"/>
  <c r="H112" i="1"/>
  <c r="T104" i="1"/>
  <c r="S103" i="1"/>
  <c r="T103" i="1" s="1"/>
  <c r="AI19" i="1"/>
  <c r="AH15" i="1"/>
  <c r="L9" i="1"/>
  <c r="M10" i="1"/>
  <c r="AF9" i="1" l="1"/>
  <c r="AF142" i="1" s="1"/>
  <c r="AB111" i="1"/>
  <c r="AD111" i="1"/>
  <c r="Z142" i="1"/>
  <c r="AB9" i="1"/>
  <c r="AD9" i="1"/>
  <c r="F142" i="1"/>
  <c r="J142" i="1" s="1"/>
  <c r="H111" i="1"/>
  <c r="AI26" i="1"/>
  <c r="W9" i="1"/>
  <c r="O111" i="1"/>
  <c r="M111" i="1"/>
  <c r="AI15" i="1"/>
  <c r="U142" i="1"/>
  <c r="Y142" i="1" s="1"/>
  <c r="L142" i="1"/>
  <c r="M9" i="1"/>
  <c r="Q142" i="1"/>
  <c r="R142" i="1" s="1"/>
  <c r="R9" i="1"/>
  <c r="AG15" i="1"/>
  <c r="AI123" i="1"/>
  <c r="AH111" i="1"/>
  <c r="AI111" i="1" s="1"/>
  <c r="S142" i="1"/>
  <c r="T142" i="1" s="1"/>
  <c r="T9" i="1"/>
  <c r="AG26" i="1"/>
  <c r="AE9" i="1"/>
  <c r="AI10" i="1"/>
  <c r="AH9" i="1"/>
  <c r="AG104" i="1"/>
  <c r="AE103" i="1"/>
  <c r="AG103" i="1" s="1"/>
  <c r="G142" i="1"/>
  <c r="H9" i="1"/>
  <c r="AI104" i="1"/>
  <c r="K142" i="1"/>
  <c r="O142" i="1" s="1"/>
  <c r="O9" i="1"/>
  <c r="AD142" i="1" l="1"/>
  <c r="AB142" i="1"/>
  <c r="H142" i="1"/>
  <c r="W142" i="1"/>
  <c r="AE142" i="1"/>
  <c r="AG9" i="1"/>
  <c r="AH142" i="1"/>
  <c r="AI9" i="1"/>
  <c r="AI103" i="1"/>
  <c r="M142" i="1"/>
  <c r="AI142" i="1" l="1"/>
  <c r="AG142" i="1"/>
</calcChain>
</file>

<file path=xl/sharedStrings.xml><?xml version="1.0" encoding="utf-8"?>
<sst xmlns="http://schemas.openxmlformats.org/spreadsheetml/2006/main" count="418" uniqueCount="114">
  <si>
    <t>PROPÓSITO</t>
  </si>
  <si>
    <t>SECRETARIA DISTRITAL DE CULTURA, RECREACION Y DEPORTE</t>
  </si>
  <si>
    <t>PROGRAMA</t>
  </si>
  <si>
    <t>META SECTORIAL</t>
  </si>
  <si>
    <t>PROYECTO DE INVERSIÓN</t>
  </si>
  <si>
    <t>META PROYECTO DE INVERSIÓN</t>
  </si>
  <si>
    <t xml:space="preserve"> N/A* (Corresponde a metas de tipologia constante)</t>
  </si>
  <si>
    <t>EJECUCIÓN PROYECTOS DE INVERSIÓN</t>
  </si>
  <si>
    <t>Programado</t>
  </si>
  <si>
    <t>Ejecutado</t>
  </si>
  <si>
    <t>%</t>
  </si>
  <si>
    <t>Giros</t>
  </si>
  <si>
    <t xml:space="preserve">% </t>
  </si>
  <si>
    <t>Hacer un nuevo contrato social con igualdad de oportunidades para la inclusión social, productiva y política</t>
  </si>
  <si>
    <t>PROGRAMA GENERAL</t>
  </si>
  <si>
    <t>Subsidios y transferencias para la equidad</t>
  </si>
  <si>
    <t>Entregar el 100% de los recursos previstos para Beneficios Económicos Periódicos (BEPS)</t>
  </si>
  <si>
    <t>Constante</t>
  </si>
  <si>
    <t>Magnitud</t>
  </si>
  <si>
    <t>Aportes para los creadores y gestores culturales de Bogotá</t>
  </si>
  <si>
    <t>Recurso</t>
  </si>
  <si>
    <t>Entregar El 100 De Los Recursos  Previstos Para Beneficios Económico Periódicos (Beps)</t>
  </si>
  <si>
    <t xml:space="preserve"> N/A*</t>
  </si>
  <si>
    <t>Plan Distrital de Lectura, Escritura y oralidad: Leer para la vida</t>
  </si>
  <si>
    <t>Creación de un (1) Sistema Distrital de bibliotecas y espacios no convencionales de lectura que fortalezca y articule bibliotecas públicas, escolares, comunitarias, universitarias, especializadas, y otros espacios de circulación del libro en la ciudad</t>
  </si>
  <si>
    <t>Formular 1 política distrital de lectura, escritura y bibliotecas y otros espacios de circulación del libro</t>
  </si>
  <si>
    <t>Creciente</t>
  </si>
  <si>
    <t>Promover 5 espacios y/o eventos de valoración social del libro, la lectura y la literatura en la ciudad.</t>
  </si>
  <si>
    <t>Suma</t>
  </si>
  <si>
    <t>Transformación social y cultural de entornos y territorios para la construcción de paz en Bogotá</t>
  </si>
  <si>
    <t>METAS PROYECTO DE INVERSIÓN</t>
  </si>
  <si>
    <t>Creación De 1 Sistema Distrital De Bibliotecas Y Espacios No Convencionales De Lectura Que Fortalezca Y Articules Las Bibliotecas Públicas, Escolares, Comunitarias, Universitarias, Especialidaz, Y Otros Espacios De Circulación Del Libro En La Ciudad</t>
  </si>
  <si>
    <t>Formular 1 Política Distrital De Lectura, Escritura Y Bibliotecas Y Otros Espacios De Circulación Del Libro.</t>
  </si>
  <si>
    <t>Promover 5 Espacios Y/O Eventos De Valoración Social Del Libro, La Lectura Y La Literatura En La Ciudad.</t>
  </si>
  <si>
    <t>Bogotá, referente en cultura, deporte, recreación y actividad física, con parques para el desarrollo y la salud</t>
  </si>
  <si>
    <t>Cualificar de 4.500 agentes del sector  y demás talento humano en el marco de la estrategia de cualificación de mediadores culturales.</t>
  </si>
  <si>
    <t>Formación y cualificación para agentes culturales y ciudadanía en Bogotá</t>
  </si>
  <si>
    <t>Beneficiar 6.680 Personas En Procesos De Educación Informal Del Sector Artístico Y Cultural</t>
  </si>
  <si>
    <t>Beneficiar 215 Agentes Del Sector A Través Del Fomento Para El Acceso A La Oferta Cultural.</t>
  </si>
  <si>
    <t>Construir 1 Sistema De Informacion De Arte, Cultura Y Patrimonio.</t>
  </si>
  <si>
    <t>Implementar 3 Estrategias Para El Fortalecimiento De Los Constructores Locales Y Agentes Del Sector</t>
  </si>
  <si>
    <t>Generar 1 estrategia de internacionalización que promueva el posicionamiento de Bogotá como referente en temas culturales y deportivos y permita la movilizaciòn dinàmica de recursos tècnicos, humanos y financieros</t>
  </si>
  <si>
    <t>Generación de una Estrategia de Internacionalización del Sector Cultura, Recreación y Deporte para la ciudad de Bogotá</t>
  </si>
  <si>
    <t>Elaborar 1 Documento Técnico Sobre El Relacionamiento Internacional Del Sector Para Gestionar Cooperación Técnica Y Financiera Al Interior Del Sector.</t>
  </si>
  <si>
    <t>Diseñar Y Gestionar 1 Plataforma De Información Que Permita La Consulta Y Sistematización De Las Experiencias Significativas, Buenas Prácticas Y Proyectos De Cooperación Del Sector.</t>
  </si>
  <si>
    <t>Diseñar Y Realizar 1 Curso Para Fortalecer Las Competencias Y La Calidad De Los Conocimientos De Agentes Del Sector.</t>
  </si>
  <si>
    <t>Creación y vida cotidiana: Apropiación ciudadana del arte, la cultura y el patrimonio, para la democracia cultural</t>
  </si>
  <si>
    <t>Desarrollar una (1) estrategia intercultural para fortalecer los diálogos con la ciudadanía en sus múltiples diversidades poblacionales y territoriales.</t>
  </si>
  <si>
    <t>Desarrollar una (1) estrategia para promover y fortalecer la gestión cultural territorial y los espacios de participación ciudadana del sector cultura, y su incidencia en los presupuestos participativos.</t>
  </si>
  <si>
    <t>Fortalecimiento estratégico de la gestión cultural territorial, poblacional y de la participación incidente en Bogotá</t>
  </si>
  <si>
    <t>Desarrollar 20 Estrategias De Reconocimiento Y Dinamización Del Componente Cultural En Los Territorios De Bogotá</t>
  </si>
  <si>
    <t>Desarrollar 26 Estrategias  Para El  Fortalecimiento Y Cualificación Del Sistema Distrital De Arte, Cultura Y Patrimonio, Los Procesos De Participación Y La Gestión Territorial.</t>
  </si>
  <si>
    <t>Concertar e implementar 23 procesos para el fortalecimiento, reconocimiento, valoración y la pervivencia cultural de los grupos étnicos, etários y sectores sociales.</t>
  </si>
  <si>
    <t>Fortalecer 13 equipamientos artísticos y culturales en diferentes localidades de la ciudad.</t>
  </si>
  <si>
    <t>Mejoramiento de la infraestructura cultural en la ciudad de Bogotá</t>
  </si>
  <si>
    <t>Diseñar 6 Documentos De Lineamientos Técnicos Para La Formulación De Proyectos De Infraestructura Cultural, La Gestión De Equipamientos Culturales Para La Ciudad De Bogotá Y La Selección Y Priorización De Posibles Beneficiarios De La Contribución Parafiscal De Los Espectáculos Públicos De Las Artes Escénicas.</t>
  </si>
  <si>
    <t>Asistir Técnicamente 13 Proyectos De Infraestructura Cultural</t>
  </si>
  <si>
    <t>Realizar 68 Encuentros Ciudadanos (Virtuales Y Presenciales) Para Promover La Apropiación, Fortalecimiento Del Tejido Social E Involucramiento En Los Proyectos De Infraestructura Cultural</t>
  </si>
  <si>
    <t>Implementar una (1) estrategia que permita reconocer y difundir manifestaciones de patrimonio cultural material e inmaterial, para generar conocimiento en la ciudadanía.</t>
  </si>
  <si>
    <t>Reconocimiento y valoración del patrimonio material e inmaterial de Bogotá</t>
  </si>
  <si>
    <t>Elaborar 1 Documento De Investigacion  Con El Objetivo De Abordar Datos Cuantitativos Del Patrimonio Cultural Construido, A Partir De La Revisión De Los Resultados De La Revisión De Las Políticas Asociadas En La Ciudad</t>
  </si>
  <si>
    <t>Desarrollar 40 Publicaciones  Y Eventos De Divulgación Asociados Al Patrimonio Culturall</t>
  </si>
  <si>
    <t>Realizar 1.275 Visitas  Para El Seguimiento A Las Gestiones Sobre La Protección Del Patrimonio Cultural De La Ciudad.</t>
  </si>
  <si>
    <t>Realizar el 100% de las acciones para el fortalecimiento de los estímulos, apoyos concertados y alianzas estratégicas para dinamizar la estrategia sectorial dirigida a fomentar los procesos culturales, artísticos, patrimoniales.</t>
  </si>
  <si>
    <t>Fortalecimiento de los procesos de fomento cultural para la gestión incluyente en Cultura para la vida cotidiana en Bogotá D.C.</t>
  </si>
  <si>
    <t>Realizar 9 Documentos De Lineamientos Técnicos Que Aporten A La Consolidación De La Estrategia De Gestión Del Conocimiento.</t>
  </si>
  <si>
    <t>Expedir 6 Actos Administrativos En El Marco De Los Convenios Interadministrativos A Realizar, Que Den Cuenta De La Implementación De La Estrategia De Fortalecimiento De Capacidad Institucional.</t>
  </si>
  <si>
    <t>Realizar 4 Procesos De Capacitación Que Aporten En El Fortalecimiento De Capacidades De Los Agentes Del Sector.</t>
  </si>
  <si>
    <t>Entregar 2168 Estímulos, Apoyos Concertados Y Alianzas Estratégicas Estímulos</t>
  </si>
  <si>
    <t>Realizar 4.600 Contenidos Culturales Que Aporten A La Apropiación Social De Los Programas De Fomento Con Énfasis Territorial Y Poblacional.</t>
  </si>
  <si>
    <t>Asistir Tecnicamente A 940 Esal En Los Aspectos Jurídicos, Financieros Y Contables Que Contribuya A Su Fortalecimiento.</t>
  </si>
  <si>
    <t>Bogotá región emprendedora e innovadora</t>
  </si>
  <si>
    <t>Diseñar e implementar dos (2) estrategias para reconocer, crear, fortalecer, consolidar y/o posicionar Distritos Creativos, así como espacios adecuados para el desarrollo de actividades culturales y creativas.</t>
  </si>
  <si>
    <t>Diseñar y promover tres (3) programas para el fortalecimiento de la cadena de valor de la economía cultural y creativa. </t>
  </si>
  <si>
    <t>Implementar y fortalecer una (1) estrategia de economía cultural y creativa para orientar la toma de decisiones que permita mitigar y reactivar el sector cultura</t>
  </si>
  <si>
    <t>Generación de desarrollo social y económico sostenible a través de actividades culturales y creativas en Bogotá</t>
  </si>
  <si>
    <t>Diseñar E Implementar 1 Estrategia Para Reconocer, Crear, Fortalecer, Consolidar Y/O Posicionar Distritos Creativos, Así Como Espacios Adecuados Para El Desarrollo De Actividades Culturales Y Creativas</t>
  </si>
  <si>
    <t>Diseñar Y Promover 1 Programa Para El Fortlecimiento De La Cadena De Valor De La Economía Cultural Y Creativa</t>
  </si>
  <si>
    <t>Implementar Y Fortalecer 1 Estrategia De Economía Cultural Y Creativa Para Orientar La Toma De Decisiones Que Permita Mitigar Y Reactivar El Sector Cultura</t>
  </si>
  <si>
    <t>Implementar una (1) estrategia que permita atender a los artistas del espacio público, que propicie el goce efectivo de los derechos culturales de la ciudadanía</t>
  </si>
  <si>
    <t>Implementación de una estrategia de arte en espacio publico en Bogotá</t>
  </si>
  <si>
    <t>Implementar 1 Estrategia Que Permita Atender A Los Artistas Del Espacio Público, Que Propicie El Goce Efectivo De Los Derechos Culturales De La Ciudadanía.</t>
  </si>
  <si>
    <t>Desarrollar 11 Actividades De Impacto Artístico, Cultural Y Patrimonial En Bogotá Y La Región.</t>
  </si>
  <si>
    <t>Inspirar confianza y legitimidad para vivir sin miedo y ser epicentro de cultura ciudadana, paz y reconciliación</t>
  </si>
  <si>
    <t>Espacio público más seguro y construido colectivamente</t>
  </si>
  <si>
    <t>Generar 1 estrategia para las prácticas culturales, artísticas y patrimoniales en espacios identificados como entornos conflictivos.</t>
  </si>
  <si>
    <t>Adelantar 10 Procesos De Concertación Y Articulación Interinstirucional Con Comunidades Y Líderes Para Promover El Ejercicio De Los Derechos Culturales En Territorios.</t>
  </si>
  <si>
    <t>Realizar 200 Encuentros Culturales  Que Promuevan La Convivencia Pacifica, Digna Y Sostenible En El Tiempo, De Habitantes De Los Asentamientos Humanos Considerados Espacios Conflictivos Y Las Comunidades Vecinas</t>
  </si>
  <si>
    <t>Construir Bogotá Región con gobierno abierto, transparente y ciudadanía consciente</t>
  </si>
  <si>
    <t>Fortalecimiento de Cultura Ciudadana y su institucionalidad</t>
  </si>
  <si>
    <t>Creación de un (1) centro de diseño de políticas públicas de cambio cultural para fortalecer la institucionalidad de Cultura Ciudadana en el distrito, la gestión del conocimiento y la toma de decisiones institucionales que promuevan las transformaciones culturales a partir de mejores comprensiones de las dinámicas sociales y culturales</t>
  </si>
  <si>
    <t>Diseñar y acompañar la implementación de 13 estrategias de cultura ciudadana en torno a los temas priorizados por la administración distrital.</t>
  </si>
  <si>
    <t>Implementar un (1) sistema de gestión de la información para el levantamiento y monitoreo de las estrategias de cambio cultural</t>
  </si>
  <si>
    <t>Fortalecimiento de la Cultura Ciudadana y su Institucionalidad en Bogotá</t>
  </si>
  <si>
    <t>Creación 1 Centro De Diseño De Políticas Públicas De Cambio Cultural Par Afortalecer La Institucionalidad De Cultura Ciudadana En El Distrito, La Gestión Del Conocimiento Y La Toma De Decisiones Institucionales Que Promuevan Las Trasnformaciones Culturales A Partir De Mejores Comprensiones De Las Dinñamicas Sociales Y Culturales</t>
  </si>
  <si>
    <t>Diseñar Y Acompañar La Implementación 13 Estrategias De Cultura Ciudadana En Torno A Los Temas Priorizados Por La Administración Distrital</t>
  </si>
  <si>
    <t>Implemetar 1 Sistema De Gestión De La Información Para El Levantamiento Y Monitoreo De Las Estrategias De Cambio Cultural</t>
  </si>
  <si>
    <t>Gestión Pública Efectiva</t>
  </si>
  <si>
    <t>Desarrollar y mantener al 100% la capacidad institucional a través de la mejora en la infraestructura física, tecnológica y de gestión en beneficio de la ciudadanía</t>
  </si>
  <si>
    <t>Realizar el 100% de las acciones para el fortalecimiento de la comunicación pública</t>
  </si>
  <si>
    <t>Fortalecimiento a la gestión, la innovación tecnológica y la comunicación pública de la Secretaría de Cultura, Recreación y Deporte de Bogotá</t>
  </si>
  <si>
    <t>Actualizar El 70 Porciento Las Herramientas Tecnológicas.</t>
  </si>
  <si>
    <t>Construir E Implementar 1 Estrategia Institucional Y Sectorial Que Articule Arte Ciencia Y Tecnología Permitiendo El Desarrollo De La Gestión Administrativa Y Misional Mediante La Apropiación De Las Ti.</t>
  </si>
  <si>
    <t>Mantener 5 Sedes (3 Sedes, Almacén Y Bodega) En Buen Estado Y Atender Los Requerimientos Internos Y Externos Referentes A Los Mismos.</t>
  </si>
  <si>
    <t>Elaborar 1 Plan De Atención De Requerimientos Para Fortalecer La Gestión Y El Clima Laboral.</t>
  </si>
  <si>
    <t>Implementar 1 Sistema De Gestión Documental De Conformidad Con La Normatividad Vigente.</t>
  </si>
  <si>
    <t>Desarrollar 1 Estrategia Para La Articulación Y El Fortalecimiento De Las Dinámicas De Planeación, Gestión Del Conocimiento Y Gestión Institucional, Asociadas A La Ejecución, Seguimiento, Medición Y Evaluación De Las Políticas, Los Programas, Proyectos Y Presupuestos Del Sector.</t>
  </si>
  <si>
    <t>Realizar 1 Plan De Acción De Formación, Fortalecimiento, Eventos Territoriales, Actividades Comunitarias, Campañas Y Estrategias De Comunicación.</t>
  </si>
  <si>
    <t>SECRETARIA DISTRITAL DE CULTURA RECREACION Y DEPORTE</t>
  </si>
  <si>
    <t>Desarrollar once (11) actividades de impacto artístico, cultural y patrimonial en Bogotá y la Región</t>
  </si>
  <si>
    <t>Fortalecimiento de la inclusión a la Cultura Escrita de todos los habitantes de Bogotá</t>
  </si>
  <si>
    <t>Finalizada por cumplimiento en 2022</t>
  </si>
  <si>
    <t>La meta se cumplió en 2022</t>
  </si>
  <si>
    <t>MATRIZ DE PROGRAMACION Y SEGUIMIENTO DE LOS PROYECTOS DE INVERSION PDD "UN NUEVO CONTRATO SOCIAL Y AMBIENTAL PARA LA BOGOTÁ DEL SIGLO XXI" CORTE: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</si>
</sst>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??_-;_-@"/>
    <numFmt numFmtId="165" formatCode="_-* #,##0.00_-;\-* #,##0.00_-;_-* &quot;-&quot;??_-;_-@"/>
    <numFmt numFmtId="166" formatCode="&quot;$&quot;\ #,##0"/>
    <numFmt numFmtId="167" formatCode="_-* #,##0.0_-;\-* #,##0.0_-;_-* &quot;-&quot;??_-;_-@"/>
    <numFmt numFmtId="168" formatCode="&quot;$&quot;\ #,##0.00"/>
  </numFmts>
  <fonts count="19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6"/>
      <color theme="0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  <font>
      <b/>
      <sz val="14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6"/>
      <color theme="0"/>
      <name val="Calibri"/>
      <family val="2"/>
    </font>
    <font>
      <sz val="16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25252"/>
        <bgColor rgb="FF525252"/>
      </patternFill>
    </fill>
    <fill>
      <patternFill patternType="solid">
        <fgColor rgb="FF92D050"/>
        <bgColor rgb="FF92D050"/>
      </patternFill>
    </fill>
    <fill>
      <patternFill patternType="solid">
        <fgColor rgb="FFFFFF99"/>
        <bgColor rgb="FFFFFF99"/>
      </patternFill>
    </fill>
    <fill>
      <patternFill patternType="solid">
        <fgColor rgb="FFDEEAF6"/>
        <bgColor rgb="FFDEEAF6"/>
      </patternFill>
    </fill>
    <fill>
      <patternFill patternType="solid">
        <fgColor rgb="FF2E75B5"/>
        <bgColor rgb="FF2E75B5"/>
      </patternFill>
    </fill>
    <fill>
      <patternFill patternType="solid">
        <fgColor rgb="FFC55A11"/>
        <bgColor rgb="FFC55A11"/>
      </patternFill>
    </fill>
    <fill>
      <patternFill patternType="solid">
        <fgColor rgb="FF990099"/>
        <bgColor rgb="FF990099"/>
      </patternFill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385623"/>
      </left>
      <right style="thin">
        <color rgb="FF000000"/>
      </right>
      <top style="thick">
        <color rgb="FF385623"/>
      </top>
      <bottom style="thin">
        <color rgb="FF000000"/>
      </bottom>
      <diagonal/>
    </border>
    <border>
      <left style="thin">
        <color rgb="FF000000"/>
      </left>
      <right/>
      <top style="thick">
        <color rgb="FF385623"/>
      </top>
      <bottom style="thin">
        <color rgb="FF000000"/>
      </bottom>
      <diagonal/>
    </border>
    <border>
      <left/>
      <right/>
      <top style="thick">
        <color rgb="FF385623"/>
      </top>
      <bottom style="thin">
        <color rgb="FF000000"/>
      </bottom>
      <diagonal/>
    </border>
    <border>
      <left/>
      <right/>
      <top style="thick">
        <color rgb="FF385623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38562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385623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385623"/>
      </top>
      <bottom style="thin">
        <color rgb="FF000000"/>
      </bottom>
      <diagonal/>
    </border>
    <border>
      <left style="thin">
        <color rgb="FF000000"/>
      </left>
      <right/>
      <top style="thick">
        <color rgb="FF385623"/>
      </top>
      <bottom style="thin">
        <color rgb="FF000000"/>
      </bottom>
      <diagonal/>
    </border>
    <border>
      <left/>
      <right style="thick">
        <color rgb="FF385623"/>
      </right>
      <top style="thick">
        <color rgb="FF385623"/>
      </top>
      <bottom style="thin">
        <color rgb="FF000000"/>
      </bottom>
      <diagonal/>
    </border>
    <border>
      <left style="thick">
        <color rgb="FF385623"/>
      </left>
      <right style="thin">
        <color rgb="FF000000"/>
      </right>
      <top style="thick">
        <color rgb="FF385623"/>
      </top>
      <bottom/>
      <diagonal/>
    </border>
    <border>
      <left style="thin">
        <color rgb="FF000000"/>
      </left>
      <right style="thin">
        <color rgb="FF000000"/>
      </right>
      <top style="thick">
        <color rgb="FF385623"/>
      </top>
      <bottom/>
      <diagonal/>
    </border>
    <border>
      <left style="thin">
        <color rgb="FF000000"/>
      </left>
      <right/>
      <top style="thick">
        <color rgb="FF385623"/>
      </top>
      <bottom/>
      <diagonal/>
    </border>
    <border>
      <left/>
      <right/>
      <top style="thick">
        <color rgb="FF385623"/>
      </top>
      <bottom/>
      <diagonal/>
    </border>
    <border>
      <left style="thick">
        <color rgb="FF38562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385623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385623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38562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385623"/>
      </left>
      <right style="thin">
        <color rgb="FF000000"/>
      </right>
      <top/>
      <bottom style="thick">
        <color rgb="FF385623"/>
      </bottom>
      <diagonal/>
    </border>
    <border>
      <left style="thin">
        <color rgb="FF000000"/>
      </left>
      <right style="thin">
        <color rgb="FF000000"/>
      </right>
      <top/>
      <bottom style="thick">
        <color rgb="FF385623"/>
      </bottom>
      <diagonal/>
    </border>
    <border>
      <left style="thin">
        <color rgb="FF000000"/>
      </left>
      <right/>
      <top style="thin">
        <color rgb="FF000000"/>
      </top>
      <bottom style="thick">
        <color rgb="FF385623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32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6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left"/>
    </xf>
    <xf numFmtId="164" fontId="11" fillId="6" borderId="12" xfId="0" applyNumberFormat="1" applyFont="1" applyFill="1" applyBorder="1" applyAlignment="1">
      <alignment horizontal="center" vertical="center"/>
    </xf>
    <xf numFmtId="164" fontId="11" fillId="6" borderId="2" xfId="0" applyNumberFormat="1" applyFont="1" applyFill="1" applyBorder="1" applyAlignment="1">
      <alignment horizontal="center" vertical="center"/>
    </xf>
    <xf numFmtId="165" fontId="11" fillId="6" borderId="2" xfId="0" applyNumberFormat="1" applyFont="1" applyFill="1" applyBorder="1" applyAlignment="1">
      <alignment horizontal="center" vertical="center"/>
    </xf>
    <xf numFmtId="165" fontId="11" fillId="6" borderId="13" xfId="0" applyNumberFormat="1" applyFont="1" applyFill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center" vertical="center"/>
    </xf>
    <xf numFmtId="164" fontId="11" fillId="7" borderId="1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6" fontId="1" fillId="2" borderId="21" xfId="0" applyNumberFormat="1" applyFont="1" applyFill="1" applyBorder="1" applyAlignment="1">
      <alignment vertical="center"/>
    </xf>
    <xf numFmtId="166" fontId="1" fillId="2" borderId="22" xfId="0" applyNumberFormat="1" applyFont="1" applyFill="1" applyBorder="1" applyAlignment="1">
      <alignment vertical="center"/>
    </xf>
    <xf numFmtId="10" fontId="1" fillId="2" borderId="22" xfId="0" applyNumberFormat="1" applyFont="1" applyFill="1" applyBorder="1" applyAlignment="1">
      <alignment vertical="center"/>
    </xf>
    <xf numFmtId="10" fontId="1" fillId="2" borderId="23" xfId="0" applyNumberFormat="1" applyFont="1" applyFill="1" applyBorder="1" applyAlignment="1">
      <alignment vertical="center"/>
    </xf>
    <xf numFmtId="166" fontId="1" fillId="2" borderId="24" xfId="0" applyNumberFormat="1" applyFont="1" applyFill="1" applyBorder="1" applyAlignment="1">
      <alignment vertical="center"/>
    </xf>
    <xf numFmtId="166" fontId="1" fillId="2" borderId="25" xfId="0" applyNumberFormat="1" applyFont="1" applyFill="1" applyBorder="1" applyAlignment="1">
      <alignment vertical="center"/>
    </xf>
    <xf numFmtId="166" fontId="1" fillId="2" borderId="26" xfId="0" applyNumberFormat="1" applyFont="1" applyFill="1" applyBorder="1" applyAlignment="1">
      <alignment vertical="center"/>
    </xf>
    <xf numFmtId="166" fontId="1" fillId="2" borderId="27" xfId="0" applyNumberFormat="1" applyFont="1" applyFill="1" applyBorder="1" applyAlignment="1">
      <alignment vertical="center"/>
    </xf>
    <xf numFmtId="10" fontId="1" fillId="2" borderId="28" xfId="0" applyNumberFormat="1" applyFont="1" applyFill="1" applyBorder="1" applyAlignment="1">
      <alignment vertical="center"/>
    </xf>
    <xf numFmtId="166" fontId="1" fillId="2" borderId="29" xfId="0" applyNumberFormat="1" applyFont="1" applyFill="1" applyBorder="1" applyAlignment="1">
      <alignment vertical="center"/>
    </xf>
    <xf numFmtId="10" fontId="1" fillId="2" borderId="29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3" borderId="30" xfId="0" applyFont="1" applyFill="1" applyBorder="1" applyAlignment="1">
      <alignment horizontal="center" vertical="center"/>
    </xf>
    <xf numFmtId="166" fontId="2" fillId="3" borderId="33" xfId="0" applyNumberFormat="1" applyFont="1" applyFill="1" applyBorder="1"/>
    <xf numFmtId="166" fontId="2" fillId="3" borderId="1" xfId="0" applyNumberFormat="1" applyFont="1" applyFill="1" applyBorder="1"/>
    <xf numFmtId="10" fontId="2" fillId="3" borderId="1" xfId="0" applyNumberFormat="1" applyFont="1" applyFill="1" applyBorder="1"/>
    <xf numFmtId="10" fontId="2" fillId="3" borderId="34" xfId="0" applyNumberFormat="1" applyFont="1" applyFill="1" applyBorder="1"/>
    <xf numFmtId="166" fontId="2" fillId="3" borderId="16" xfId="0" applyNumberFormat="1" applyFont="1" applyFill="1" applyBorder="1"/>
    <xf numFmtId="166" fontId="2" fillId="3" borderId="6" xfId="0" applyNumberFormat="1" applyFont="1" applyFill="1" applyBorder="1"/>
    <xf numFmtId="166" fontId="2" fillId="3" borderId="35" xfId="0" applyNumberFormat="1" applyFont="1" applyFill="1" applyBorder="1"/>
    <xf numFmtId="166" fontId="2" fillId="3" borderId="36" xfId="0" applyNumberFormat="1" applyFont="1" applyFill="1" applyBorder="1"/>
    <xf numFmtId="10" fontId="2" fillId="3" borderId="36" xfId="0" applyNumberFormat="1" applyFont="1" applyFill="1" applyBorder="1"/>
    <xf numFmtId="10" fontId="2" fillId="3" borderId="37" xfId="0" applyNumberFormat="1" applyFont="1" applyFill="1" applyBorder="1"/>
    <xf numFmtId="0" fontId="2" fillId="4" borderId="30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center" wrapText="1"/>
    </xf>
    <xf numFmtId="10" fontId="2" fillId="4" borderId="12" xfId="0" applyNumberFormat="1" applyFont="1" applyFill="1" applyBorder="1" applyAlignment="1">
      <alignment vertical="center"/>
    </xf>
    <xf numFmtId="10" fontId="2" fillId="4" borderId="2" xfId="0" applyNumberFormat="1" applyFont="1" applyFill="1" applyBorder="1" applyAlignment="1">
      <alignment vertical="center"/>
    </xf>
    <xf numFmtId="10" fontId="2" fillId="4" borderId="14" xfId="0" applyNumberFormat="1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166" fontId="2" fillId="5" borderId="12" xfId="0" applyNumberFormat="1" applyFont="1" applyFill="1" applyBorder="1" applyAlignment="1">
      <alignment vertical="center"/>
    </xf>
    <xf numFmtId="166" fontId="2" fillId="5" borderId="2" xfId="0" applyNumberFormat="1" applyFont="1" applyFill="1" applyBorder="1" applyAlignment="1">
      <alignment vertical="center"/>
    </xf>
    <xf numFmtId="10" fontId="2" fillId="5" borderId="2" xfId="0" applyNumberFormat="1" applyFont="1" applyFill="1" applyBorder="1" applyAlignment="1">
      <alignment vertical="center"/>
    </xf>
    <xf numFmtId="10" fontId="2" fillId="5" borderId="13" xfId="0" applyNumberFormat="1" applyFont="1" applyFill="1" applyBorder="1" applyAlignment="1">
      <alignment vertical="center"/>
    </xf>
    <xf numFmtId="166" fontId="2" fillId="5" borderId="14" xfId="0" applyNumberFormat="1" applyFont="1" applyFill="1" applyBorder="1" applyAlignment="1">
      <alignment vertical="center"/>
    </xf>
    <xf numFmtId="166" fontId="2" fillId="5" borderId="33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10" fontId="2" fillId="5" borderId="1" xfId="0" applyNumberFormat="1" applyFont="1" applyFill="1" applyBorder="1" applyAlignment="1">
      <alignment vertical="center"/>
    </xf>
    <xf numFmtId="10" fontId="2" fillId="5" borderId="3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9" fontId="4" fillId="0" borderId="33" xfId="0" applyNumberFormat="1" applyFont="1" applyBorder="1" applyAlignment="1">
      <alignment vertical="top" wrapText="1"/>
    </xf>
    <xf numFmtId="10" fontId="4" fillId="0" borderId="1" xfId="0" applyNumberFormat="1" applyFont="1" applyBorder="1"/>
    <xf numFmtId="10" fontId="4" fillId="0" borderId="33" xfId="0" applyNumberFormat="1" applyFont="1" applyBorder="1"/>
    <xf numFmtId="10" fontId="4" fillId="0" borderId="31" xfId="0" applyNumberFormat="1" applyFont="1" applyBorder="1"/>
    <xf numFmtId="10" fontId="4" fillId="0" borderId="47" xfId="0" applyNumberFormat="1" applyFont="1" applyBorder="1"/>
    <xf numFmtId="10" fontId="4" fillId="0" borderId="45" xfId="0" applyNumberFormat="1" applyFont="1" applyBorder="1"/>
    <xf numFmtId="10" fontId="4" fillId="0" borderId="10" xfId="0" applyNumberFormat="1" applyFont="1" applyBorder="1"/>
    <xf numFmtId="164" fontId="4" fillId="0" borderId="33" xfId="0" applyNumberFormat="1" applyFont="1" applyBorder="1"/>
    <xf numFmtId="164" fontId="4" fillId="0" borderId="1" xfId="0" applyNumberFormat="1" applyFont="1" applyBorder="1"/>
    <xf numFmtId="0" fontId="7" fillId="0" borderId="50" xfId="0" applyFont="1" applyBorder="1" applyAlignment="1">
      <alignment vertical="center" wrapText="1"/>
    </xf>
    <xf numFmtId="0" fontId="4" fillId="0" borderId="51" xfId="0" applyFont="1" applyBorder="1" applyAlignment="1">
      <alignment horizontal="left" vertical="top" wrapText="1"/>
    </xf>
    <xf numFmtId="166" fontId="4" fillId="0" borderId="33" xfId="0" applyNumberFormat="1" applyFont="1" applyBorder="1" applyAlignment="1">
      <alignment vertical="top" wrapText="1"/>
    </xf>
    <xf numFmtId="166" fontId="4" fillId="0" borderId="1" xfId="0" applyNumberFormat="1" applyFont="1" applyBorder="1"/>
    <xf numFmtId="166" fontId="4" fillId="0" borderId="33" xfId="0" applyNumberFormat="1" applyFont="1" applyBorder="1"/>
    <xf numFmtId="10" fontId="4" fillId="0" borderId="11" xfId="0" applyNumberFormat="1" applyFont="1" applyBorder="1"/>
    <xf numFmtId="10" fontId="4" fillId="0" borderId="34" xfId="0" applyNumberFormat="1" applyFont="1" applyBorder="1"/>
    <xf numFmtId="164" fontId="4" fillId="0" borderId="10" xfId="0" applyNumberFormat="1" applyFont="1" applyBorder="1"/>
    <xf numFmtId="166" fontId="2" fillId="3" borderId="54" xfId="0" applyNumberFormat="1" applyFont="1" applyFill="1" applyBorder="1"/>
    <xf numFmtId="10" fontId="2" fillId="3" borderId="55" xfId="0" applyNumberFormat="1" applyFont="1" applyFill="1" applyBorder="1"/>
    <xf numFmtId="166" fontId="2" fillId="3" borderId="56" xfId="0" applyNumberFormat="1" applyFont="1" applyFill="1" applyBorder="1"/>
    <xf numFmtId="2" fontId="2" fillId="4" borderId="12" xfId="0" applyNumberFormat="1" applyFont="1" applyFill="1" applyBorder="1" applyAlignment="1">
      <alignment vertical="center"/>
    </xf>
    <xf numFmtId="2" fontId="2" fillId="4" borderId="2" xfId="0" applyNumberFormat="1" applyFont="1" applyFill="1" applyBorder="1" applyAlignment="1">
      <alignment vertical="center"/>
    </xf>
    <xf numFmtId="2" fontId="2" fillId="4" borderId="14" xfId="0" applyNumberFormat="1" applyFont="1" applyFill="1" applyBorder="1" applyAlignment="1">
      <alignment vertical="center"/>
    </xf>
    <xf numFmtId="0" fontId="2" fillId="4" borderId="41" xfId="0" applyFont="1" applyFill="1" applyBorder="1" applyAlignment="1">
      <alignment horizontal="center" vertical="center"/>
    </xf>
    <xf numFmtId="166" fontId="2" fillId="5" borderId="12" xfId="0" applyNumberFormat="1" applyFont="1" applyFill="1" applyBorder="1"/>
    <xf numFmtId="166" fontId="2" fillId="5" borderId="2" xfId="0" applyNumberFormat="1" applyFont="1" applyFill="1" applyBorder="1"/>
    <xf numFmtId="10" fontId="2" fillId="5" borderId="2" xfId="0" applyNumberFormat="1" applyFont="1" applyFill="1" applyBorder="1"/>
    <xf numFmtId="10" fontId="2" fillId="5" borderId="13" xfId="0" applyNumberFormat="1" applyFont="1" applyFill="1" applyBorder="1"/>
    <xf numFmtId="166" fontId="2" fillId="5" borderId="40" xfId="0" applyNumberFormat="1" applyFont="1" applyFill="1" applyBorder="1"/>
    <xf numFmtId="166" fontId="2" fillId="5" borderId="14" xfId="0" applyNumberFormat="1" applyFont="1" applyFill="1" applyBorder="1"/>
    <xf numFmtId="166" fontId="2" fillId="5" borderId="33" xfId="0" applyNumberFormat="1" applyFont="1" applyFill="1" applyBorder="1"/>
    <xf numFmtId="166" fontId="2" fillId="5" borderId="1" xfId="0" applyNumberFormat="1" applyFont="1" applyFill="1" applyBorder="1"/>
    <xf numFmtId="10" fontId="2" fillId="5" borderId="1" xfId="0" applyNumberFormat="1" applyFont="1" applyFill="1" applyBorder="1"/>
    <xf numFmtId="10" fontId="2" fillId="5" borderId="34" xfId="0" applyNumberFormat="1" applyFont="1" applyFill="1" applyBorder="1"/>
    <xf numFmtId="166" fontId="4" fillId="0" borderId="0" xfId="0" applyNumberFormat="1" applyFont="1"/>
    <xf numFmtId="165" fontId="4" fillId="0" borderId="33" xfId="0" applyNumberFormat="1" applyFont="1" applyBorder="1" applyAlignment="1">
      <alignment vertical="top" wrapText="1"/>
    </xf>
    <xf numFmtId="165" fontId="4" fillId="0" borderId="1" xfId="0" applyNumberFormat="1" applyFont="1" applyBorder="1"/>
    <xf numFmtId="165" fontId="4" fillId="0" borderId="33" xfId="0" applyNumberFormat="1" applyFont="1" applyBorder="1"/>
    <xf numFmtId="165" fontId="4" fillId="0" borderId="10" xfId="0" applyNumberFormat="1" applyFont="1" applyBorder="1"/>
    <xf numFmtId="166" fontId="4" fillId="0" borderId="31" xfId="0" applyNumberFormat="1" applyFont="1" applyBorder="1"/>
    <xf numFmtId="166" fontId="4" fillId="0" borderId="10" xfId="0" applyNumberFormat="1" applyFont="1" applyBorder="1"/>
    <xf numFmtId="2" fontId="4" fillId="0" borderId="33" xfId="0" applyNumberFormat="1" applyFont="1" applyBorder="1" applyAlignment="1">
      <alignment vertical="top" wrapText="1"/>
    </xf>
    <xf numFmtId="2" fontId="4" fillId="0" borderId="1" xfId="0" applyNumberFormat="1" applyFont="1" applyBorder="1"/>
    <xf numFmtId="167" fontId="4" fillId="0" borderId="33" xfId="0" applyNumberFormat="1" applyFont="1" applyBorder="1"/>
    <xf numFmtId="167" fontId="4" fillId="0" borderId="1" xfId="0" applyNumberFormat="1" applyFont="1" applyBorder="1"/>
    <xf numFmtId="168" fontId="4" fillId="0" borderId="33" xfId="0" applyNumberFormat="1" applyFont="1" applyBorder="1" applyAlignment="1">
      <alignment vertical="top" wrapText="1"/>
    </xf>
    <xf numFmtId="168" fontId="4" fillId="0" borderId="1" xfId="0" applyNumberFormat="1" applyFont="1" applyBorder="1"/>
    <xf numFmtId="164" fontId="2" fillId="4" borderId="33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64" fontId="2" fillId="4" borderId="12" xfId="0" applyNumberFormat="1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164" fontId="2" fillId="4" borderId="14" xfId="0" applyNumberFormat="1" applyFont="1" applyFill="1" applyBorder="1" applyAlignment="1">
      <alignment vertical="center"/>
    </xf>
    <xf numFmtId="10" fontId="2" fillId="5" borderId="15" xfId="0" applyNumberFormat="1" applyFont="1" applyFill="1" applyBorder="1"/>
    <xf numFmtId="166" fontId="2" fillId="5" borderId="15" xfId="0" applyNumberFormat="1" applyFont="1" applyFill="1" applyBorder="1"/>
    <xf numFmtId="10" fontId="2" fillId="5" borderId="61" xfId="0" applyNumberFormat="1" applyFont="1" applyFill="1" applyBorder="1"/>
    <xf numFmtId="165" fontId="4" fillId="0" borderId="31" xfId="0" applyNumberFormat="1" applyFont="1" applyBorder="1"/>
    <xf numFmtId="165" fontId="4" fillId="0" borderId="47" xfId="0" applyNumberFormat="1" applyFont="1" applyBorder="1"/>
    <xf numFmtId="165" fontId="4" fillId="0" borderId="45" xfId="0" applyNumberFormat="1" applyFont="1" applyBorder="1"/>
    <xf numFmtId="10" fontId="4" fillId="0" borderId="38" xfId="0" applyNumberFormat="1" applyFont="1" applyBorder="1"/>
    <xf numFmtId="2" fontId="4" fillId="0" borderId="33" xfId="0" applyNumberFormat="1" applyFont="1" applyBorder="1"/>
    <xf numFmtId="164" fontId="4" fillId="0" borderId="62" xfId="0" applyNumberFormat="1" applyFont="1" applyBorder="1"/>
    <xf numFmtId="164" fontId="4" fillId="0" borderId="63" xfId="0" applyNumberFormat="1" applyFont="1" applyBorder="1"/>
    <xf numFmtId="2" fontId="4" fillId="0" borderId="10" xfId="0" applyNumberFormat="1" applyFont="1" applyBorder="1"/>
    <xf numFmtId="165" fontId="2" fillId="4" borderId="64" xfId="0" applyNumberFormat="1" applyFont="1" applyFill="1" applyBorder="1" applyAlignment="1">
      <alignment vertical="center"/>
    </xf>
    <xf numFmtId="165" fontId="2" fillId="4" borderId="65" xfId="0" applyNumberFormat="1" applyFont="1" applyFill="1" applyBorder="1" applyAlignment="1">
      <alignment vertical="center"/>
    </xf>
    <xf numFmtId="165" fontId="2" fillId="4" borderId="12" xfId="0" applyNumberFormat="1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10" fontId="2" fillId="4" borderId="65" xfId="0" applyNumberFormat="1" applyFont="1" applyFill="1" applyBorder="1" applyAlignment="1">
      <alignment vertical="center"/>
    </xf>
    <xf numFmtId="165" fontId="2" fillId="4" borderId="14" xfId="0" applyNumberFormat="1" applyFont="1" applyFill="1" applyBorder="1" applyAlignment="1">
      <alignment vertical="center"/>
    </xf>
    <xf numFmtId="10" fontId="2" fillId="5" borderId="40" xfId="0" applyNumberFormat="1" applyFont="1" applyFill="1" applyBorder="1"/>
    <xf numFmtId="10" fontId="2" fillId="5" borderId="16" xfId="0" applyNumberFormat="1" applyFont="1" applyFill="1" applyBorder="1"/>
    <xf numFmtId="10" fontId="2" fillId="5" borderId="66" xfId="0" applyNumberFormat="1" applyFont="1" applyFill="1" applyBorder="1"/>
    <xf numFmtId="166" fontId="2" fillId="5" borderId="16" xfId="0" applyNumberFormat="1" applyFont="1" applyFill="1" applyBorder="1"/>
    <xf numFmtId="166" fontId="2" fillId="5" borderId="6" xfId="0" applyNumberFormat="1" applyFont="1" applyFill="1" applyBorder="1"/>
    <xf numFmtId="2" fontId="4" fillId="0" borderId="0" xfId="0" applyNumberFormat="1" applyFont="1"/>
    <xf numFmtId="2" fontId="4" fillId="0" borderId="59" xfId="0" applyNumberFormat="1" applyFont="1" applyBorder="1"/>
    <xf numFmtId="10" fontId="4" fillId="0" borderId="51" xfId="0" applyNumberFormat="1" applyFont="1" applyBorder="1"/>
    <xf numFmtId="10" fontId="4" fillId="0" borderId="53" xfId="0" applyNumberFormat="1" applyFont="1" applyBorder="1"/>
    <xf numFmtId="2" fontId="4" fillId="0" borderId="67" xfId="0" applyNumberFormat="1" applyFont="1" applyBorder="1"/>
    <xf numFmtId="10" fontId="4" fillId="0" borderId="50" xfId="0" applyNumberFormat="1" applyFont="1" applyBorder="1"/>
    <xf numFmtId="166" fontId="4" fillId="0" borderId="68" xfId="0" applyNumberFormat="1" applyFont="1" applyBorder="1"/>
    <xf numFmtId="166" fontId="4" fillId="0" borderId="50" xfId="0" applyNumberFormat="1" applyFont="1" applyBorder="1"/>
    <xf numFmtId="166" fontId="4" fillId="0" borderId="11" xfId="0" applyNumberFormat="1" applyFont="1" applyBorder="1"/>
    <xf numFmtId="2" fontId="4" fillId="0" borderId="47" xfId="0" applyNumberFormat="1" applyFont="1" applyBorder="1"/>
    <xf numFmtId="2" fontId="4" fillId="0" borderId="45" xfId="0" applyNumberFormat="1" applyFont="1" applyBorder="1"/>
    <xf numFmtId="10" fontId="2" fillId="4" borderId="40" xfId="0" applyNumberFormat="1" applyFont="1" applyFill="1" applyBorder="1" applyAlignment="1">
      <alignment vertical="center"/>
    </xf>
    <xf numFmtId="167" fontId="2" fillId="4" borderId="12" xfId="0" applyNumberFormat="1" applyFont="1" applyFill="1" applyBorder="1" applyAlignment="1">
      <alignment vertical="center"/>
    </xf>
    <xf numFmtId="166" fontId="2" fillId="5" borderId="65" xfId="0" applyNumberFormat="1" applyFont="1" applyFill="1" applyBorder="1"/>
    <xf numFmtId="10" fontId="2" fillId="5" borderId="69" xfId="0" applyNumberFormat="1" applyFont="1" applyFill="1" applyBorder="1"/>
    <xf numFmtId="10" fontId="4" fillId="0" borderId="58" xfId="0" applyNumberFormat="1" applyFont="1" applyBorder="1"/>
    <xf numFmtId="166" fontId="4" fillId="0" borderId="39" xfId="0" applyNumberFormat="1" applyFont="1" applyBorder="1"/>
    <xf numFmtId="9" fontId="4" fillId="0" borderId="1" xfId="0" applyNumberFormat="1" applyFont="1" applyBorder="1"/>
    <xf numFmtId="165" fontId="4" fillId="0" borderId="57" xfId="0" applyNumberFormat="1" applyFont="1" applyBorder="1"/>
    <xf numFmtId="2" fontId="4" fillId="0" borderId="6" xfId="0" applyNumberFormat="1" applyFont="1" applyBorder="1"/>
    <xf numFmtId="2" fontId="4" fillId="0" borderId="11" xfId="0" applyNumberFormat="1" applyFont="1" applyBorder="1"/>
    <xf numFmtId="166" fontId="4" fillId="0" borderId="60" xfId="0" applyNumberFormat="1" applyFont="1" applyBorder="1"/>
    <xf numFmtId="10" fontId="4" fillId="0" borderId="16" xfId="0" applyNumberFormat="1" applyFont="1" applyBorder="1"/>
    <xf numFmtId="165" fontId="4" fillId="0" borderId="11" xfId="0" applyNumberFormat="1" applyFont="1" applyBorder="1"/>
    <xf numFmtId="165" fontId="4" fillId="0" borderId="0" xfId="0" applyNumberFormat="1" applyFont="1"/>
    <xf numFmtId="165" fontId="4" fillId="0" borderId="39" xfId="0" applyNumberFormat="1" applyFont="1" applyBorder="1"/>
    <xf numFmtId="166" fontId="2" fillId="3" borderId="72" xfId="0" applyNumberFormat="1" applyFont="1" applyFill="1" applyBorder="1"/>
    <xf numFmtId="0" fontId="1" fillId="2" borderId="30" xfId="0" applyFont="1" applyFill="1" applyBorder="1" applyAlignment="1">
      <alignment horizontal="center" vertical="center"/>
    </xf>
    <xf numFmtId="166" fontId="1" fillId="2" borderId="33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0" fontId="1" fillId="2" borderId="1" xfId="0" applyNumberFormat="1" applyFont="1" applyFill="1" applyBorder="1" applyAlignment="1">
      <alignment vertical="center"/>
    </xf>
    <xf numFmtId="10" fontId="1" fillId="2" borderId="34" xfId="0" applyNumberFormat="1" applyFont="1" applyFill="1" applyBorder="1" applyAlignment="1">
      <alignment vertical="center"/>
    </xf>
    <xf numFmtId="166" fontId="1" fillId="2" borderId="16" xfId="0" applyNumberFormat="1" applyFont="1" applyFill="1" applyBorder="1" applyAlignment="1">
      <alignment vertical="center"/>
    </xf>
    <xf numFmtId="166" fontId="1" fillId="2" borderId="6" xfId="0" applyNumberFormat="1" applyFont="1" applyFill="1" applyBorder="1" applyAlignment="1">
      <alignment vertical="center"/>
    </xf>
    <xf numFmtId="10" fontId="2" fillId="4" borderId="13" xfId="0" applyNumberFormat="1" applyFont="1" applyFill="1" applyBorder="1" applyAlignment="1">
      <alignment vertical="center"/>
    </xf>
    <xf numFmtId="164" fontId="2" fillId="5" borderId="40" xfId="0" applyNumberFormat="1" applyFont="1" applyFill="1" applyBorder="1"/>
    <xf numFmtId="164" fontId="2" fillId="3" borderId="16" xfId="0" applyNumberFormat="1" applyFont="1" applyFill="1" applyBorder="1"/>
    <xf numFmtId="10" fontId="4" fillId="0" borderId="33" xfId="0" applyNumberFormat="1" applyFont="1" applyBorder="1" applyAlignment="1">
      <alignment vertical="top" wrapText="1"/>
    </xf>
    <xf numFmtId="10" fontId="4" fillId="0" borderId="1" xfId="0" applyNumberFormat="1" applyFont="1" applyBorder="1" applyAlignment="1">
      <alignment vertical="top" wrapText="1"/>
    </xf>
    <xf numFmtId="9" fontId="4" fillId="0" borderId="47" xfId="0" applyNumberFormat="1" applyFont="1" applyBorder="1"/>
    <xf numFmtId="9" fontId="4" fillId="0" borderId="45" xfId="0" applyNumberFormat="1" applyFont="1" applyBorder="1"/>
    <xf numFmtId="9" fontId="4" fillId="0" borderId="33" xfId="0" applyNumberFormat="1" applyFont="1" applyBorder="1"/>
    <xf numFmtId="166" fontId="4" fillId="0" borderId="59" xfId="0" applyNumberFormat="1" applyFont="1" applyBorder="1"/>
    <xf numFmtId="165" fontId="4" fillId="0" borderId="1" xfId="0" applyNumberFormat="1" applyFont="1" applyBorder="1" applyAlignment="1">
      <alignment vertical="top" wrapText="1"/>
    </xf>
    <xf numFmtId="165" fontId="4" fillId="0" borderId="31" xfId="0" applyNumberFormat="1" applyFont="1" applyBorder="1" applyAlignment="1">
      <alignment vertical="top" wrapText="1"/>
    </xf>
    <xf numFmtId="165" fontId="4" fillId="0" borderId="68" xfId="0" applyNumberFormat="1" applyFont="1" applyBorder="1"/>
    <xf numFmtId="165" fontId="4" fillId="0" borderId="50" xfId="0" applyNumberFormat="1" applyFont="1" applyBorder="1"/>
    <xf numFmtId="165" fontId="4" fillId="0" borderId="10" xfId="0" applyNumberFormat="1" applyFont="1" applyBorder="1" applyAlignment="1">
      <alignment vertical="top" wrapText="1"/>
    </xf>
    <xf numFmtId="166" fontId="4" fillId="0" borderId="1" xfId="0" applyNumberFormat="1" applyFont="1" applyBorder="1" applyAlignment="1">
      <alignment vertical="top" wrapText="1"/>
    </xf>
    <xf numFmtId="0" fontId="7" fillId="0" borderId="74" xfId="0" applyFont="1" applyBorder="1" applyAlignment="1">
      <alignment vertical="center" wrapText="1"/>
    </xf>
    <xf numFmtId="0" fontId="4" fillId="0" borderId="75" xfId="0" applyFont="1" applyBorder="1" applyAlignment="1">
      <alignment horizontal="left" vertical="top" wrapText="1"/>
    </xf>
    <xf numFmtId="166" fontId="4" fillId="0" borderId="76" xfId="0" applyNumberFormat="1" applyFont="1" applyBorder="1" applyAlignment="1">
      <alignment vertical="top" wrapText="1"/>
    </xf>
    <xf numFmtId="166" fontId="4" fillId="0" borderId="77" xfId="0" applyNumberFormat="1" applyFont="1" applyBorder="1"/>
    <xf numFmtId="10" fontId="4" fillId="0" borderId="77" xfId="0" applyNumberFormat="1" applyFont="1" applyBorder="1"/>
    <xf numFmtId="166" fontId="4" fillId="0" borderId="76" xfId="0" applyNumberFormat="1" applyFont="1" applyBorder="1"/>
    <xf numFmtId="10" fontId="4" fillId="0" borderId="81" xfId="0" applyNumberFormat="1" applyFont="1" applyBorder="1"/>
    <xf numFmtId="166" fontId="4" fillId="0" borderId="82" xfId="0" applyNumberFormat="1" applyFont="1" applyBorder="1"/>
    <xf numFmtId="164" fontId="4" fillId="0" borderId="0" xfId="0" applyNumberFormat="1" applyFont="1"/>
    <xf numFmtId="0" fontId="8" fillId="8" borderId="67" xfId="0" applyFont="1" applyFill="1" applyBorder="1" applyAlignment="1">
      <alignment horizontal="center" vertical="center"/>
    </xf>
    <xf numFmtId="0" fontId="14" fillId="8" borderId="67" xfId="0" applyFont="1" applyFill="1" applyBorder="1"/>
    <xf numFmtId="0" fontId="14" fillId="8" borderId="67" xfId="0" applyFont="1" applyFill="1" applyBorder="1" applyAlignment="1">
      <alignment horizontal="left"/>
    </xf>
    <xf numFmtId="166" fontId="8" fillId="8" borderId="67" xfId="0" applyNumberFormat="1" applyFont="1" applyFill="1" applyBorder="1"/>
    <xf numFmtId="10" fontId="8" fillId="8" borderId="67" xfId="0" applyNumberFormat="1" applyFont="1" applyFill="1" applyBorder="1"/>
    <xf numFmtId="0" fontId="15" fillId="0" borderId="0" xfId="0" applyFont="1"/>
    <xf numFmtId="164" fontId="5" fillId="0" borderId="0" xfId="0" applyNumberFormat="1" applyFont="1" applyAlignment="1">
      <alignment wrapText="1"/>
    </xf>
    <xf numFmtId="164" fontId="9" fillId="0" borderId="0" xfId="0" applyNumberFormat="1" applyFont="1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8" borderId="67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10" fontId="2" fillId="4" borderId="70" xfId="0" applyNumberFormat="1" applyFont="1" applyFill="1" applyBorder="1" applyAlignment="1">
      <alignment vertical="center"/>
    </xf>
    <xf numFmtId="0" fontId="2" fillId="0" borderId="43" xfId="0" applyFont="1" applyBorder="1" applyAlignment="1">
      <alignment horizontal="center" vertical="center" wrapText="1"/>
    </xf>
    <xf numFmtId="0" fontId="9" fillId="0" borderId="48" xfId="0" applyFont="1" applyBorder="1" applyAlignment="1">
      <alignment wrapText="1"/>
    </xf>
    <xf numFmtId="0" fontId="9" fillId="0" borderId="51" xfId="0" applyFont="1" applyBorder="1" applyAlignment="1">
      <alignment wrapText="1"/>
    </xf>
    <xf numFmtId="0" fontId="2" fillId="4" borderId="44" xfId="0" applyFont="1" applyFill="1" applyBorder="1" applyAlignment="1">
      <alignment horizontal="center" vertical="center"/>
    </xf>
    <xf numFmtId="0" fontId="9" fillId="0" borderId="49" xfId="0" applyFont="1" applyBorder="1"/>
    <xf numFmtId="0" fontId="2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top" wrapText="1"/>
    </xf>
    <xf numFmtId="0" fontId="9" fillId="0" borderId="50" xfId="0" applyFont="1" applyBorder="1"/>
    <xf numFmtId="10" fontId="4" fillId="0" borderId="43" xfId="0" applyNumberFormat="1" applyFont="1" applyBorder="1"/>
    <xf numFmtId="0" fontId="9" fillId="0" borderId="46" xfId="0" applyFont="1" applyBorder="1"/>
    <xf numFmtId="0" fontId="9" fillId="0" borderId="48" xfId="0" applyFont="1" applyBorder="1"/>
    <xf numFmtId="0" fontId="9" fillId="0" borderId="58" xfId="0" applyFont="1" applyBorder="1"/>
    <xf numFmtId="0" fontId="9" fillId="0" borderId="51" xfId="0" applyFont="1" applyBorder="1"/>
    <xf numFmtId="0" fontId="9" fillId="0" borderId="52" xfId="0" applyFont="1" applyBorder="1"/>
    <xf numFmtId="10" fontId="2" fillId="4" borderId="31" xfId="0" applyNumberFormat="1" applyFont="1" applyFill="1" applyBorder="1" applyAlignment="1">
      <alignment vertical="center"/>
    </xf>
    <xf numFmtId="0" fontId="9" fillId="0" borderId="38" xfId="0" applyFont="1" applyBorder="1"/>
    <xf numFmtId="0" fontId="13" fillId="5" borderId="31" xfId="0" applyFont="1" applyFill="1" applyBorder="1" applyAlignment="1">
      <alignment horizontal="left" vertical="top" wrapText="1"/>
    </xf>
    <xf numFmtId="0" fontId="9" fillId="0" borderId="11" xfId="0" applyFont="1" applyBorder="1"/>
    <xf numFmtId="164" fontId="4" fillId="0" borderId="31" xfId="0" applyNumberFormat="1" applyFont="1" applyBorder="1"/>
    <xf numFmtId="10" fontId="4" fillId="0" borderId="31" xfId="0" applyNumberFormat="1" applyFont="1" applyBorder="1"/>
    <xf numFmtId="10" fontId="2" fillId="4" borderId="70" xfId="0" applyNumberFormat="1" applyFont="1" applyFill="1" applyBorder="1" applyAlignment="1">
      <alignment vertical="center"/>
    </xf>
    <xf numFmtId="0" fontId="9" fillId="0" borderId="71" xfId="0" applyFont="1" applyBorder="1"/>
    <xf numFmtId="10" fontId="4" fillId="0" borderId="51" xfId="0" applyNumberFormat="1" applyFont="1" applyBorder="1"/>
    <xf numFmtId="0" fontId="9" fillId="0" borderId="42" xfId="0" applyFont="1" applyBorder="1"/>
    <xf numFmtId="0" fontId="0" fillId="0" borderId="0" xfId="0"/>
    <xf numFmtId="0" fontId="9" fillId="0" borderId="53" xfId="0" applyFont="1" applyBorder="1"/>
    <xf numFmtId="164" fontId="4" fillId="0" borderId="43" xfId="0" applyNumberFormat="1" applyFont="1" applyBorder="1"/>
    <xf numFmtId="164" fontId="2" fillId="4" borderId="39" xfId="0" applyNumberFormat="1" applyFont="1" applyFill="1" applyBorder="1" applyAlignment="1">
      <alignment vertical="center"/>
    </xf>
    <xf numFmtId="0" fontId="9" fillId="0" borderId="10" xfId="0" applyFont="1" applyBorder="1"/>
    <xf numFmtId="9" fontId="2" fillId="4" borderId="39" xfId="0" applyNumberFormat="1" applyFont="1" applyFill="1" applyBorder="1" applyAlignment="1">
      <alignment vertical="center"/>
    </xf>
    <xf numFmtId="0" fontId="9" fillId="0" borderId="78" xfId="0" applyFont="1" applyBorder="1"/>
    <xf numFmtId="0" fontId="9" fillId="0" borderId="79" xfId="0" applyFont="1" applyBorder="1"/>
    <xf numFmtId="164" fontId="2" fillId="4" borderId="57" xfId="0" applyNumberFormat="1" applyFont="1" applyFill="1" applyBorder="1" applyAlignment="1">
      <alignment vertical="center"/>
    </xf>
    <xf numFmtId="0" fontId="9" fillId="0" borderId="60" xfId="0" applyFont="1" applyBorder="1"/>
    <xf numFmtId="0" fontId="9" fillId="0" borderId="59" xfId="0" applyFont="1" applyBorder="1"/>
    <xf numFmtId="10" fontId="2" fillId="4" borderId="43" xfId="0" applyNumberFormat="1" applyFont="1" applyFill="1" applyBorder="1" applyAlignment="1">
      <alignment vertical="center"/>
    </xf>
    <xf numFmtId="164" fontId="2" fillId="4" borderId="31" xfId="0" applyNumberFormat="1" applyFont="1" applyFill="1" applyBorder="1" applyAlignment="1">
      <alignment vertical="center"/>
    </xf>
    <xf numFmtId="10" fontId="4" fillId="0" borderId="42" xfId="0" applyNumberFormat="1" applyFont="1" applyBorder="1"/>
    <xf numFmtId="0" fontId="9" fillId="0" borderId="80" xfId="0" applyFont="1" applyBorder="1"/>
    <xf numFmtId="164" fontId="4" fillId="0" borderId="48" xfId="0" applyNumberFormat="1" applyFont="1" applyBorder="1"/>
    <xf numFmtId="164" fontId="4" fillId="0" borderId="51" xfId="0" applyNumberFormat="1" applyFont="1" applyBorder="1"/>
    <xf numFmtId="0" fontId="13" fillId="3" borderId="31" xfId="0" applyFont="1" applyFill="1" applyBorder="1" applyAlignment="1">
      <alignment horizontal="left"/>
    </xf>
    <xf numFmtId="0" fontId="9" fillId="0" borderId="32" xfId="0" applyFont="1" applyBorder="1"/>
    <xf numFmtId="0" fontId="12" fillId="2" borderId="31" xfId="0" applyFont="1" applyFill="1" applyBorder="1" applyAlignment="1">
      <alignment horizontal="left" vertical="center" wrapText="1"/>
    </xf>
    <xf numFmtId="0" fontId="9" fillId="0" borderId="73" xfId="0" applyFont="1" applyBorder="1"/>
    <xf numFmtId="0" fontId="9" fillId="0" borderId="74" xfId="0" applyFont="1" applyBorder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1" fontId="8" fillId="6" borderId="3" xfId="0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5" xfId="0" applyFont="1" applyBorder="1"/>
    <xf numFmtId="164" fontId="8" fillId="7" borderId="7" xfId="0" applyNumberFormat="1" applyFont="1" applyFill="1" applyBorder="1" applyAlignment="1">
      <alignment horizontal="center" vertical="center"/>
    </xf>
    <xf numFmtId="0" fontId="9" fillId="0" borderId="8" xfId="0" applyFont="1" applyBorder="1"/>
    <xf numFmtId="0" fontId="9" fillId="0" borderId="9" xfId="0" applyFont="1" applyBorder="1"/>
    <xf numFmtId="164" fontId="5" fillId="0" borderId="0" xfId="0" applyNumberFormat="1" applyFont="1" applyAlignment="1">
      <alignment wrapText="1"/>
    </xf>
    <xf numFmtId="0" fontId="12" fillId="2" borderId="18" xfId="0" applyFont="1" applyFill="1" applyBorder="1" applyAlignment="1">
      <alignment horizontal="left" vertical="center" wrapText="1"/>
    </xf>
    <xf numFmtId="0" fontId="9" fillId="0" borderId="19" xfId="0" applyFont="1" applyBorder="1"/>
    <xf numFmtId="0" fontId="9" fillId="0" borderId="20" xfId="0" applyFont="1" applyBorder="1"/>
    <xf numFmtId="0" fontId="13" fillId="5" borderId="31" xfId="0" applyFont="1" applyFill="1" applyBorder="1" applyAlignment="1">
      <alignment horizontal="left" vertical="center" wrapText="1"/>
    </xf>
    <xf numFmtId="10" fontId="4" fillId="0" borderId="48" xfId="0" applyNumberFormat="1" applyFont="1" applyBorder="1"/>
    <xf numFmtId="2" fontId="4" fillId="0" borderId="32" xfId="0" applyNumberFormat="1" applyFont="1" applyBorder="1"/>
    <xf numFmtId="1" fontId="8" fillId="6" borderId="60" xfId="0" applyNumberFormat="1" applyFont="1" applyFill="1" applyBorder="1" applyAlignment="1">
      <alignment horizontal="center" vertical="center"/>
    </xf>
    <xf numFmtId="1" fontId="8" fillId="6" borderId="53" xfId="0" applyNumberFormat="1" applyFont="1" applyFill="1" applyBorder="1" applyAlignment="1">
      <alignment horizontal="center" vertical="center"/>
    </xf>
    <xf numFmtId="1" fontId="8" fillId="6" borderId="83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10" fontId="2" fillId="3" borderId="34" xfId="0" applyNumberFormat="1" applyFont="1" applyFill="1" applyBorder="1" applyAlignment="1">
      <alignment vertical="center"/>
    </xf>
    <xf numFmtId="10" fontId="2" fillId="4" borderId="45" xfId="0" applyNumberFormat="1" applyFont="1" applyFill="1" applyBorder="1" applyAlignment="1">
      <alignment vertical="center"/>
    </xf>
    <xf numFmtId="0" fontId="9" fillId="0" borderId="66" xfId="0" applyFont="1" applyBorder="1"/>
    <xf numFmtId="166" fontId="2" fillId="5" borderId="45" xfId="0" applyNumberFormat="1" applyFont="1" applyFill="1" applyBorder="1" applyAlignment="1">
      <alignment vertical="center"/>
    </xf>
    <xf numFmtId="10" fontId="2" fillId="5" borderId="45" xfId="0" applyNumberFormat="1" applyFont="1" applyFill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70" xfId="0" applyNumberFormat="1" applyFont="1" applyBorder="1" applyAlignment="1">
      <alignment vertical="center"/>
    </xf>
    <xf numFmtId="10" fontId="4" fillId="0" borderId="7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2" fontId="2" fillId="4" borderId="45" xfId="0" applyNumberFormat="1" applyFont="1" applyFill="1" applyBorder="1" applyAlignment="1">
      <alignment vertical="center"/>
    </xf>
    <xf numFmtId="10" fontId="2" fillId="4" borderId="71" xfId="0" applyNumberFormat="1" applyFont="1" applyFill="1" applyBorder="1" applyAlignment="1">
      <alignment vertical="center"/>
    </xf>
    <xf numFmtId="10" fontId="2" fillId="4" borderId="48" xfId="0" applyNumberFormat="1" applyFont="1" applyFill="1" applyBorder="1" applyAlignment="1">
      <alignment vertical="center"/>
    </xf>
    <xf numFmtId="10" fontId="2" fillId="4" borderId="58" xfId="0" applyNumberFormat="1" applyFont="1" applyFill="1" applyBorder="1" applyAlignment="1">
      <alignment vertical="center"/>
    </xf>
    <xf numFmtId="10" fontId="2" fillId="4" borderId="72" xfId="0" applyNumberFormat="1" applyFont="1" applyFill="1" applyBorder="1" applyAlignment="1">
      <alignment vertical="center"/>
    </xf>
    <xf numFmtId="10" fontId="2" fillId="4" borderId="52" xfId="0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10" fontId="2" fillId="5" borderId="15" xfId="0" applyNumberFormat="1" applyFont="1" applyFill="1" applyBorder="1" applyAlignment="1">
      <alignment vertical="center"/>
    </xf>
    <xf numFmtId="10" fontId="2" fillId="5" borderId="7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0" fontId="4" fillId="0" borderId="11" xfId="0" applyNumberFormat="1" applyFont="1" applyBorder="1" applyAlignment="1">
      <alignment vertical="center"/>
    </xf>
    <xf numFmtId="10" fontId="4" fillId="0" borderId="4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165" fontId="2" fillId="4" borderId="45" xfId="0" applyNumberFormat="1" applyFont="1" applyFill="1" applyBorder="1" applyAlignment="1">
      <alignment vertical="center"/>
    </xf>
    <xf numFmtId="10" fontId="2" fillId="5" borderId="7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vertical="center"/>
    </xf>
    <xf numFmtId="10" fontId="4" fillId="0" borderId="31" xfId="0" applyNumberFormat="1" applyFont="1" applyBorder="1" applyAlignment="1">
      <alignment vertical="center"/>
    </xf>
    <xf numFmtId="0" fontId="9" fillId="0" borderId="72" xfId="0" applyFont="1" applyBorder="1"/>
    <xf numFmtId="10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0" fontId="4" fillId="0" borderId="77" xfId="0" applyNumberFormat="1" applyFont="1" applyBorder="1" applyAlignment="1">
      <alignment vertical="center"/>
    </xf>
    <xf numFmtId="166" fontId="0" fillId="0" borderId="84" xfId="0" applyNumberFormat="1" applyBorder="1" applyAlignment="1">
      <alignment horizontal="center" vertical="center"/>
    </xf>
    <xf numFmtId="166" fontId="0" fillId="0" borderId="84" xfId="0" applyNumberFormat="1" applyBorder="1" applyAlignment="1">
      <alignment horizontal="right" vertical="center"/>
    </xf>
    <xf numFmtId="166" fontId="0" fillId="0" borderId="85" xfId="0" applyNumberFormat="1" applyBorder="1" applyAlignment="1">
      <alignment horizontal="right" vertical="center"/>
    </xf>
    <xf numFmtId="2" fontId="4" fillId="0" borderId="84" xfId="0" applyNumberFormat="1" applyFont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166" fontId="1" fillId="2" borderId="68" xfId="0" applyNumberFormat="1" applyFont="1" applyFill="1" applyBorder="1" applyAlignment="1">
      <alignment vertical="center"/>
    </xf>
    <xf numFmtId="10" fontId="4" fillId="0" borderId="84" xfId="0" applyNumberFormat="1" applyFont="1" applyBorder="1" applyAlignment="1">
      <alignment vertical="center"/>
    </xf>
    <xf numFmtId="166" fontId="0" fillId="0" borderId="86" xfId="0" applyNumberFormat="1" applyBorder="1" applyAlignment="1">
      <alignment horizontal="right" vertical="center"/>
    </xf>
    <xf numFmtId="166" fontId="0" fillId="0" borderId="87" xfId="0" applyNumberFormat="1" applyBorder="1" applyAlignment="1">
      <alignment horizontal="right" vertical="center"/>
    </xf>
    <xf numFmtId="166" fontId="0" fillId="0" borderId="88" xfId="0" applyNumberFormat="1" applyBorder="1" applyAlignment="1">
      <alignment horizontal="center" vertical="center"/>
    </xf>
    <xf numFmtId="9" fontId="8" fillId="8" borderId="67" xfId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1"/>
  <sheetViews>
    <sheetView tabSelected="1" zoomScale="60" zoomScaleNormal="60" workbookViewId="0">
      <pane xSplit="5" ySplit="8" topLeftCell="Y48" activePane="bottomRight" state="frozen"/>
      <selection pane="topRight" activeCell="F1" sqref="F1"/>
      <selection pane="bottomLeft" activeCell="A8" sqref="A8"/>
      <selection pane="bottomRight" activeCell="AA62" activeCellId="5" sqref="Z58 AA58 Z60 AA60 Z62 AA62"/>
    </sheetView>
  </sheetViews>
  <sheetFormatPr baseColWidth="10" defaultColWidth="14.42578125" defaultRowHeight="15" customHeight="1" x14ac:dyDescent="0.25"/>
  <cols>
    <col min="1" max="1" width="37.28515625" style="212" customWidth="1"/>
    <col min="2" max="2" width="7.42578125" customWidth="1"/>
    <col min="3" max="3" width="46.42578125" customWidth="1"/>
    <col min="4" max="4" width="13.7109375" customWidth="1"/>
    <col min="5" max="5" width="12.5703125" customWidth="1"/>
    <col min="6" max="6" width="28.85546875" customWidth="1"/>
    <col min="7" max="7" width="30.28515625" customWidth="1"/>
    <col min="8" max="8" width="11.28515625" customWidth="1"/>
    <col min="9" max="9" width="28.42578125" customWidth="1"/>
    <col min="10" max="10" width="12.42578125" customWidth="1"/>
    <col min="11" max="11" width="28.42578125" customWidth="1"/>
    <col min="12" max="12" width="28" customWidth="1"/>
    <col min="13" max="13" width="13.85546875" customWidth="1"/>
    <col min="14" max="14" width="27.140625" customWidth="1"/>
    <col min="15" max="15" width="12.85546875" customWidth="1"/>
    <col min="16" max="16" width="27" customWidth="1"/>
    <col min="17" max="17" width="26.28515625" customWidth="1"/>
    <col min="18" max="18" width="16.28515625" customWidth="1"/>
    <col min="19" max="19" width="28.28515625" customWidth="1"/>
    <col min="20" max="20" width="14.140625" customWidth="1"/>
    <col min="21" max="22" width="30.5703125" customWidth="1"/>
    <col min="23" max="23" width="11.5703125" customWidth="1"/>
    <col min="24" max="24" width="27.5703125" customWidth="1"/>
    <col min="25" max="25" width="14.85546875" customWidth="1"/>
    <col min="26" max="26" width="27.42578125" customWidth="1"/>
    <col min="27" max="27" width="27.42578125" style="214" customWidth="1"/>
    <col min="28" max="28" width="12.42578125" style="214" customWidth="1"/>
    <col min="29" max="29" width="27.42578125" style="214" customWidth="1"/>
    <col min="30" max="30" width="12.42578125" style="214" customWidth="1"/>
    <col min="31" max="31" width="29.140625" customWidth="1"/>
    <col min="32" max="32" width="28.85546875" customWidth="1"/>
    <col min="33" max="33" width="13" customWidth="1"/>
    <col min="34" max="34" width="26.5703125" customWidth="1"/>
    <col min="35" max="35" width="12" customWidth="1"/>
    <col min="36" max="36" width="2.5703125" customWidth="1"/>
    <col min="37" max="37" width="27.42578125" customWidth="1"/>
    <col min="38" max="38" width="31.42578125" customWidth="1"/>
    <col min="39" max="40" width="12.140625" customWidth="1"/>
  </cols>
  <sheetData>
    <row r="1" spans="1:40" x14ac:dyDescent="0.25">
      <c r="A1" s="198" t="s">
        <v>0</v>
      </c>
      <c r="B1" s="1"/>
      <c r="C1" s="263" t="s">
        <v>1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3"/>
      <c r="AK1" s="3"/>
      <c r="AL1" s="3"/>
      <c r="AM1" s="3"/>
      <c r="AN1" s="3"/>
    </row>
    <row r="2" spans="1:40" x14ac:dyDescent="0.25">
      <c r="A2" s="199" t="s">
        <v>2</v>
      </c>
      <c r="B2" s="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3"/>
      <c r="AK2" s="3"/>
      <c r="AL2" s="3"/>
      <c r="AM2" s="3"/>
      <c r="AN2" s="3"/>
    </row>
    <row r="3" spans="1:40" x14ac:dyDescent="0.25">
      <c r="A3" s="200" t="s">
        <v>3</v>
      </c>
      <c r="B3" s="1"/>
      <c r="C3" s="264" t="s">
        <v>113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3"/>
      <c r="AK3" s="3"/>
      <c r="AL3" s="3"/>
      <c r="AM3" s="3"/>
      <c r="AN3" s="3"/>
    </row>
    <row r="4" spans="1:40" x14ac:dyDescent="0.25">
      <c r="A4" s="201" t="s">
        <v>4</v>
      </c>
      <c r="B4" s="1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3"/>
      <c r="AK4" s="3"/>
      <c r="AL4" s="3"/>
      <c r="AM4" s="3"/>
      <c r="AN4" s="3"/>
    </row>
    <row r="5" spans="1:40" ht="15.75" x14ac:dyDescent="0.25">
      <c r="A5" s="202" t="s">
        <v>5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72"/>
      <c r="V5" s="241"/>
      <c r="W5" s="241"/>
      <c r="X5" s="241"/>
      <c r="Y5" s="241"/>
      <c r="Z5" s="2"/>
      <c r="AA5" s="215"/>
      <c r="AB5" s="215"/>
      <c r="AC5" s="215"/>
      <c r="AD5" s="215"/>
      <c r="AE5" s="197" t="s">
        <v>6</v>
      </c>
      <c r="AF5" s="2"/>
      <c r="AG5" s="2"/>
      <c r="AH5" s="2"/>
      <c r="AI5" s="2"/>
      <c r="AJ5" s="3"/>
      <c r="AK5" s="3"/>
      <c r="AL5" s="3"/>
      <c r="AM5" s="3"/>
      <c r="AN5" s="3"/>
    </row>
    <row r="6" spans="1:40" ht="16.5" thickBot="1" x14ac:dyDescent="0.3">
      <c r="A6" s="202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96"/>
      <c r="Z6" s="2"/>
      <c r="AA6" s="215"/>
      <c r="AB6" s="215"/>
      <c r="AC6" s="215"/>
      <c r="AD6" s="215"/>
      <c r="AE6" s="4"/>
      <c r="AF6" s="2"/>
      <c r="AG6" s="2"/>
      <c r="AH6" s="2"/>
      <c r="AI6" s="2"/>
      <c r="AJ6" s="3"/>
      <c r="AK6" s="3"/>
      <c r="AL6" s="3"/>
      <c r="AM6" s="3"/>
      <c r="AN6" s="3"/>
    </row>
    <row r="7" spans="1:40" ht="21" x14ac:dyDescent="0.25">
      <c r="A7" s="203"/>
      <c r="B7" s="1"/>
      <c r="C7" s="5"/>
      <c r="D7" s="5"/>
      <c r="E7" s="6"/>
      <c r="F7" s="266">
        <v>2020</v>
      </c>
      <c r="G7" s="267"/>
      <c r="H7" s="267"/>
      <c r="I7" s="267"/>
      <c r="J7" s="268"/>
      <c r="K7" s="266">
        <v>2021</v>
      </c>
      <c r="L7" s="267"/>
      <c r="M7" s="267"/>
      <c r="N7" s="267"/>
      <c r="O7" s="268"/>
      <c r="P7" s="266">
        <v>2022</v>
      </c>
      <c r="Q7" s="267"/>
      <c r="R7" s="267"/>
      <c r="S7" s="267"/>
      <c r="T7" s="268"/>
      <c r="U7" s="266">
        <v>2023</v>
      </c>
      <c r="V7" s="267"/>
      <c r="W7" s="267"/>
      <c r="X7" s="267"/>
      <c r="Y7" s="268"/>
      <c r="Z7" s="279">
        <v>2024</v>
      </c>
      <c r="AA7" s="280"/>
      <c r="AB7" s="280"/>
      <c r="AC7" s="280"/>
      <c r="AD7" s="281"/>
      <c r="AE7" s="269" t="s">
        <v>7</v>
      </c>
      <c r="AF7" s="270"/>
      <c r="AG7" s="270"/>
      <c r="AH7" s="270"/>
      <c r="AI7" s="271"/>
      <c r="AJ7" s="3"/>
      <c r="AK7" s="3"/>
      <c r="AL7" s="3"/>
      <c r="AM7" s="3"/>
      <c r="AN7" s="3"/>
    </row>
    <row r="8" spans="1:40" ht="24.75" customHeight="1" thickBot="1" x14ac:dyDescent="0.3">
      <c r="A8" s="204"/>
      <c r="B8" s="1"/>
      <c r="C8" s="5"/>
      <c r="D8" s="5"/>
      <c r="E8" s="6"/>
      <c r="F8" s="7" t="s">
        <v>8</v>
      </c>
      <c r="G8" s="8" t="s">
        <v>9</v>
      </c>
      <c r="H8" s="9" t="s">
        <v>10</v>
      </c>
      <c r="I8" s="9" t="s">
        <v>11</v>
      </c>
      <c r="J8" s="10" t="s">
        <v>10</v>
      </c>
      <c r="K8" s="7" t="s">
        <v>8</v>
      </c>
      <c r="L8" s="8" t="s">
        <v>9</v>
      </c>
      <c r="M8" s="8" t="s">
        <v>10</v>
      </c>
      <c r="N8" s="9" t="s">
        <v>11</v>
      </c>
      <c r="O8" s="10" t="s">
        <v>10</v>
      </c>
      <c r="P8" s="7" t="s">
        <v>8</v>
      </c>
      <c r="Q8" s="8" t="s">
        <v>9</v>
      </c>
      <c r="R8" s="8" t="s">
        <v>10</v>
      </c>
      <c r="S8" s="9" t="s">
        <v>11</v>
      </c>
      <c r="T8" s="10" t="s">
        <v>10</v>
      </c>
      <c r="U8" s="7" t="s">
        <v>8</v>
      </c>
      <c r="V8" s="8" t="s">
        <v>9</v>
      </c>
      <c r="W8" s="8" t="s">
        <v>10</v>
      </c>
      <c r="X8" s="9" t="s">
        <v>11</v>
      </c>
      <c r="Y8" s="10" t="s">
        <v>10</v>
      </c>
      <c r="Z8" s="11" t="s">
        <v>8</v>
      </c>
      <c r="AA8" s="8" t="s">
        <v>9</v>
      </c>
      <c r="AB8" s="8" t="s">
        <v>10</v>
      </c>
      <c r="AC8" s="9" t="s">
        <v>11</v>
      </c>
      <c r="AD8" s="10" t="s">
        <v>10</v>
      </c>
      <c r="AE8" s="12" t="s">
        <v>8</v>
      </c>
      <c r="AF8" s="12" t="s">
        <v>9</v>
      </c>
      <c r="AG8" s="12" t="s">
        <v>12</v>
      </c>
      <c r="AH8" s="13" t="s">
        <v>11</v>
      </c>
      <c r="AI8" s="13" t="s">
        <v>10</v>
      </c>
      <c r="AJ8" s="3"/>
      <c r="AK8" s="3"/>
      <c r="AL8" s="3"/>
      <c r="AM8" s="3"/>
      <c r="AN8" s="3"/>
    </row>
    <row r="9" spans="1:40" ht="27" customHeight="1" thickTop="1" thickBot="1" x14ac:dyDescent="0.3">
      <c r="A9" s="205" t="s">
        <v>0</v>
      </c>
      <c r="B9" s="14">
        <v>1</v>
      </c>
      <c r="C9" s="273" t="s">
        <v>13</v>
      </c>
      <c r="D9" s="274"/>
      <c r="E9" s="275"/>
      <c r="F9" s="15">
        <f t="shared" ref="F9:G9" si="0">F10+F15+F26+F45+F85</f>
        <v>49680423688</v>
      </c>
      <c r="G9" s="16">
        <f t="shared" si="0"/>
        <v>41052071611</v>
      </c>
      <c r="H9" s="17">
        <f t="shared" ref="H9:H17" si="1">G9/F9</f>
        <v>0.82632289669695136</v>
      </c>
      <c r="I9" s="16">
        <f>I10+I15+I26+I45+I85</f>
        <v>38467573833</v>
      </c>
      <c r="J9" s="18">
        <f>I9/F9</f>
        <v>0.77430043822858152</v>
      </c>
      <c r="K9" s="15">
        <f t="shared" ref="K9:L9" si="2">K10+K15+K26+K45+K85</f>
        <v>127403836731</v>
      </c>
      <c r="L9" s="16">
        <f t="shared" si="2"/>
        <v>96768628102</v>
      </c>
      <c r="M9" s="17">
        <f t="shared" ref="M9:M36" si="3">L9/K9</f>
        <v>0.75954249561822018</v>
      </c>
      <c r="N9" s="16">
        <f>N10+N15+N26+N45+N85</f>
        <v>91651119772</v>
      </c>
      <c r="O9" s="18">
        <f>N9/K9</f>
        <v>0.71937488009495232</v>
      </c>
      <c r="P9" s="15">
        <f t="shared" ref="P9:Q9" si="4">P10+P15+P26+P45+P85</f>
        <v>156039610244</v>
      </c>
      <c r="Q9" s="16">
        <f t="shared" si="4"/>
        <v>140266581705</v>
      </c>
      <c r="R9" s="17">
        <f t="shared" ref="R9:R36" si="5">Q9/P9</f>
        <v>0.89891650899194364</v>
      </c>
      <c r="S9" s="16">
        <f>S10+S15+S26+S45+S85</f>
        <v>130991019623</v>
      </c>
      <c r="T9" s="18">
        <f>S9/P9</f>
        <v>0.83947287113937685</v>
      </c>
      <c r="U9" s="15">
        <f t="shared" ref="U9:V9" si="6">U10+U15+U26+U45+U85</f>
        <v>204024301863</v>
      </c>
      <c r="V9" s="16">
        <f t="shared" si="6"/>
        <v>199750611228</v>
      </c>
      <c r="W9" s="17">
        <f t="shared" ref="W9:W36" si="7">V9/U9</f>
        <v>0.97905303144784328</v>
      </c>
      <c r="X9" s="19">
        <f>X10+X15+X26+X45+X85</f>
        <v>161050859801</v>
      </c>
      <c r="Y9" s="18">
        <f>X9/U9</f>
        <v>0.78937096380383065</v>
      </c>
      <c r="Z9" s="20">
        <f t="shared" ref="Z9:AE9" si="8">Z10+Z15+Z26+Z45+Z85</f>
        <v>172930696000</v>
      </c>
      <c r="AA9" s="15">
        <f t="shared" si="8"/>
        <v>97538992033</v>
      </c>
      <c r="AB9" s="18">
        <f t="shared" ref="AB9:AB17" si="9">AA9/Z9</f>
        <v>0.56403515563830264</v>
      </c>
      <c r="AC9" s="15">
        <f>AC10+AC15+AC26+AC45+AC85</f>
        <v>29868515050</v>
      </c>
      <c r="AD9" s="18">
        <f>AC9/Z9</f>
        <v>0.17271956767004512</v>
      </c>
      <c r="AE9" s="21">
        <f t="shared" si="8"/>
        <v>710078868526</v>
      </c>
      <c r="AF9" s="22">
        <f>AF10+AF15+AF26+AF45+AF85</f>
        <v>575376884679</v>
      </c>
      <c r="AG9" s="23">
        <f t="shared" ref="AG9:AG10" si="10">AF9/AE9</f>
        <v>0.81029996833081674</v>
      </c>
      <c r="AH9" s="24">
        <f>AH10+AH15+AH26+AH45+AH85</f>
        <v>444931753810</v>
      </c>
      <c r="AI9" s="25">
        <f t="shared" ref="AI9:AI10" si="11">AH9/AE9</f>
        <v>0.62659483830803298</v>
      </c>
      <c r="AJ9" s="26"/>
      <c r="AK9" s="26"/>
      <c r="AL9" s="26"/>
      <c r="AM9" s="26"/>
      <c r="AN9" s="26"/>
    </row>
    <row r="10" spans="1:40" x14ac:dyDescent="0.25">
      <c r="A10" s="206" t="s">
        <v>14</v>
      </c>
      <c r="B10" s="27">
        <v>1</v>
      </c>
      <c r="C10" s="258" t="s">
        <v>15</v>
      </c>
      <c r="D10" s="245"/>
      <c r="E10" s="259"/>
      <c r="F10" s="28">
        <f t="shared" ref="F10:G10" si="12">F12</f>
        <v>14076479494</v>
      </c>
      <c r="G10" s="29">
        <f t="shared" si="12"/>
        <v>6958918058</v>
      </c>
      <c r="H10" s="30">
        <f t="shared" si="1"/>
        <v>0.49436494834991873</v>
      </c>
      <c r="I10" s="29">
        <f t="shared" ref="I10:L10" si="13">I12</f>
        <v>6958918058</v>
      </c>
      <c r="J10" s="31">
        <f t="shared" si="13"/>
        <v>0.49436494834991873</v>
      </c>
      <c r="K10" s="28">
        <f t="shared" si="13"/>
        <v>6134594000</v>
      </c>
      <c r="L10" s="29">
        <f t="shared" si="13"/>
        <v>6108405361</v>
      </c>
      <c r="M10" s="30">
        <f t="shared" si="3"/>
        <v>0.99573099067354742</v>
      </c>
      <c r="N10" s="29">
        <f t="shared" ref="N10:Q10" si="14">N12</f>
        <v>6108405361</v>
      </c>
      <c r="O10" s="31">
        <f t="shared" si="14"/>
        <v>0.99573099067354742</v>
      </c>
      <c r="P10" s="28">
        <f t="shared" si="14"/>
        <v>10278356000</v>
      </c>
      <c r="Q10" s="29">
        <f t="shared" si="14"/>
        <v>10256772060</v>
      </c>
      <c r="R10" s="30">
        <f t="shared" si="5"/>
        <v>0.99790005911451207</v>
      </c>
      <c r="S10" s="29">
        <f t="shared" ref="S10:V10" si="15">S12</f>
        <v>10256772060</v>
      </c>
      <c r="T10" s="31">
        <f t="shared" si="15"/>
        <v>0.99790005911451207</v>
      </c>
      <c r="U10" s="28">
        <f t="shared" si="15"/>
        <v>3288637000</v>
      </c>
      <c r="V10" s="29">
        <f t="shared" si="15"/>
        <v>3250299011</v>
      </c>
      <c r="W10" s="30">
        <f t="shared" si="7"/>
        <v>0.9883422861811747</v>
      </c>
      <c r="X10" s="32">
        <f t="shared" ref="X10:AF10" si="16">X12</f>
        <v>3221894179</v>
      </c>
      <c r="Y10" s="31">
        <f t="shared" si="16"/>
        <v>0.97970502034733542</v>
      </c>
      <c r="Z10" s="33">
        <f t="shared" si="16"/>
        <v>3357825000</v>
      </c>
      <c r="AA10" s="282">
        <f t="shared" si="16"/>
        <v>3158994648</v>
      </c>
      <c r="AB10" s="283">
        <f t="shared" si="9"/>
        <v>0.94078596948917825</v>
      </c>
      <c r="AC10" s="282">
        <f t="shared" ref="AC10:AD10" si="17">AC12</f>
        <v>2998746086</v>
      </c>
      <c r="AD10" s="284">
        <f t="shared" si="17"/>
        <v>0.89306205237020986</v>
      </c>
      <c r="AE10" s="34">
        <f t="shared" si="16"/>
        <v>37135891494</v>
      </c>
      <c r="AF10" s="35">
        <f t="shared" si="16"/>
        <v>29733389138</v>
      </c>
      <c r="AG10" s="36">
        <f t="shared" si="10"/>
        <v>0.80066447691996268</v>
      </c>
      <c r="AH10" s="35">
        <f>AH12</f>
        <v>29544735744</v>
      </c>
      <c r="AI10" s="37">
        <f t="shared" si="11"/>
        <v>0.79558439437958572</v>
      </c>
      <c r="AJ10" s="3"/>
      <c r="AK10" s="3"/>
      <c r="AL10" s="3"/>
      <c r="AM10" s="3"/>
      <c r="AN10" s="3"/>
    </row>
    <row r="11" spans="1:40" ht="26.25" customHeight="1" x14ac:dyDescent="0.25">
      <c r="A11" s="207" t="s">
        <v>3</v>
      </c>
      <c r="B11" s="38">
        <v>3</v>
      </c>
      <c r="C11" s="39" t="s">
        <v>16</v>
      </c>
      <c r="D11" s="40" t="s">
        <v>17</v>
      </c>
      <c r="E11" s="41" t="s">
        <v>18</v>
      </c>
      <c r="F11" s="42">
        <v>1</v>
      </c>
      <c r="G11" s="43">
        <v>1.0349999999999999</v>
      </c>
      <c r="H11" s="43">
        <f t="shared" si="1"/>
        <v>1.0349999999999999</v>
      </c>
      <c r="I11" s="231"/>
      <c r="J11" s="232"/>
      <c r="K11" s="42">
        <v>1</v>
      </c>
      <c r="L11" s="43">
        <v>1</v>
      </c>
      <c r="M11" s="43">
        <f t="shared" si="3"/>
        <v>1</v>
      </c>
      <c r="N11" s="231"/>
      <c r="O11" s="232"/>
      <c r="P11" s="42">
        <v>1</v>
      </c>
      <c r="Q11" s="43">
        <v>1</v>
      </c>
      <c r="R11" s="43">
        <f t="shared" si="5"/>
        <v>1</v>
      </c>
      <c r="S11" s="231"/>
      <c r="T11" s="232"/>
      <c r="U11" s="42">
        <f t="shared" ref="U11:V11" si="18">U13</f>
        <v>1</v>
      </c>
      <c r="V11" s="43">
        <f t="shared" si="18"/>
        <v>1</v>
      </c>
      <c r="W11" s="43">
        <f t="shared" si="7"/>
        <v>1</v>
      </c>
      <c r="X11" s="231"/>
      <c r="Y11" s="232"/>
      <c r="Z11" s="44">
        <v>1</v>
      </c>
      <c r="AA11" s="285">
        <v>1.0349999999999999</v>
      </c>
      <c r="AB11" s="285">
        <f t="shared" si="9"/>
        <v>1.0349999999999999</v>
      </c>
      <c r="AC11" s="231"/>
      <c r="AD11" s="286"/>
      <c r="AE11" s="244"/>
      <c r="AF11" s="245"/>
      <c r="AG11" s="245"/>
      <c r="AH11" s="245"/>
      <c r="AI11" s="232"/>
      <c r="AJ11" s="3"/>
      <c r="AK11" s="3"/>
      <c r="AL11" s="3"/>
      <c r="AM11" s="3"/>
      <c r="AN11" s="3"/>
    </row>
    <row r="12" spans="1:40" ht="18.75" customHeight="1" x14ac:dyDescent="0.25">
      <c r="A12" s="208" t="s">
        <v>4</v>
      </c>
      <c r="B12" s="45">
        <v>7885</v>
      </c>
      <c r="C12" s="276" t="s">
        <v>19</v>
      </c>
      <c r="D12" s="234"/>
      <c r="E12" s="46" t="s">
        <v>20</v>
      </c>
      <c r="F12" s="47">
        <f t="shared" ref="F12:G12" si="19">F14</f>
        <v>14076479494</v>
      </c>
      <c r="G12" s="48">
        <f t="shared" si="19"/>
        <v>6958918058</v>
      </c>
      <c r="H12" s="49">
        <f t="shared" si="1"/>
        <v>0.49436494834991873</v>
      </c>
      <c r="I12" s="48">
        <v>6958918058</v>
      </c>
      <c r="J12" s="50">
        <f>I12/F12</f>
        <v>0.49436494834991873</v>
      </c>
      <c r="K12" s="47">
        <f t="shared" ref="K12:L12" si="20">K14</f>
        <v>6134594000</v>
      </c>
      <c r="L12" s="48">
        <f t="shared" si="20"/>
        <v>6108405361</v>
      </c>
      <c r="M12" s="49">
        <f t="shared" si="3"/>
        <v>0.99573099067354742</v>
      </c>
      <c r="N12" s="48">
        <v>6108405361</v>
      </c>
      <c r="O12" s="50">
        <f>N12/K12</f>
        <v>0.99573099067354742</v>
      </c>
      <c r="P12" s="47">
        <f t="shared" ref="P12:Q12" si="21">P14</f>
        <v>10278356000</v>
      </c>
      <c r="Q12" s="48">
        <f t="shared" si="21"/>
        <v>10256772060</v>
      </c>
      <c r="R12" s="49">
        <f t="shared" si="5"/>
        <v>0.99790005911451207</v>
      </c>
      <c r="S12" s="48">
        <f t="shared" ref="S12:V12" si="22">S14</f>
        <v>10256772060</v>
      </c>
      <c r="T12" s="50">
        <f t="shared" si="22"/>
        <v>0.99790005911451207</v>
      </c>
      <c r="U12" s="47">
        <f t="shared" si="22"/>
        <v>3288637000</v>
      </c>
      <c r="V12" s="47">
        <f t="shared" si="22"/>
        <v>3250299011</v>
      </c>
      <c r="W12" s="49">
        <f t="shared" si="7"/>
        <v>0.9883422861811747</v>
      </c>
      <c r="X12" s="48">
        <f>X14</f>
        <v>3221894179</v>
      </c>
      <c r="Y12" s="50">
        <f t="shared" ref="Y12:AF12" si="23">Y14</f>
        <v>0.97970502034733542</v>
      </c>
      <c r="Z12" s="51">
        <f t="shared" si="23"/>
        <v>3357825000</v>
      </c>
      <c r="AA12" s="287">
        <f t="shared" si="23"/>
        <v>3158994648</v>
      </c>
      <c r="AB12" s="288">
        <f t="shared" si="9"/>
        <v>0.94078596948917825</v>
      </c>
      <c r="AC12" s="287">
        <f t="shared" ref="AC12:AD12" si="24">+AC14</f>
        <v>2998746086</v>
      </c>
      <c r="AD12" s="50">
        <f t="shared" si="24"/>
        <v>0.89306205237020986</v>
      </c>
      <c r="AE12" s="52">
        <f t="shared" si="23"/>
        <v>37135891494</v>
      </c>
      <c r="AF12" s="53">
        <f t="shared" si="23"/>
        <v>29733389138</v>
      </c>
      <c r="AG12" s="54">
        <f>AF12/AE12</f>
        <v>0.80066447691996268</v>
      </c>
      <c r="AH12" s="53">
        <f>I12+N12+S12+X12+AC12</f>
        <v>29544735744</v>
      </c>
      <c r="AI12" s="55">
        <f>AH12/AE12</f>
        <v>0.79558439437958572</v>
      </c>
      <c r="AJ12" s="26"/>
      <c r="AK12" s="26"/>
      <c r="AL12" s="26"/>
      <c r="AM12" s="26"/>
      <c r="AN12" s="26"/>
    </row>
    <row r="13" spans="1:40" ht="15" customHeight="1" x14ac:dyDescent="0.25">
      <c r="A13" s="217" t="s">
        <v>5</v>
      </c>
      <c r="B13" s="220">
        <v>1</v>
      </c>
      <c r="C13" s="223" t="s">
        <v>21</v>
      </c>
      <c r="D13" s="56" t="s">
        <v>17</v>
      </c>
      <c r="E13" s="57" t="s">
        <v>18</v>
      </c>
      <c r="F13" s="58">
        <v>1</v>
      </c>
      <c r="G13" s="59">
        <v>1.0349999999999999</v>
      </c>
      <c r="H13" s="59">
        <f t="shared" si="1"/>
        <v>1.0349999999999999</v>
      </c>
      <c r="I13" s="225"/>
      <c r="J13" s="226"/>
      <c r="K13" s="60">
        <f>H13/G13</f>
        <v>1</v>
      </c>
      <c r="L13" s="59">
        <v>1</v>
      </c>
      <c r="M13" s="61">
        <f t="shared" si="3"/>
        <v>1</v>
      </c>
      <c r="N13" s="225"/>
      <c r="O13" s="226"/>
      <c r="P13" s="62">
        <v>1</v>
      </c>
      <c r="Q13" s="63">
        <f>P13/M13</f>
        <v>1</v>
      </c>
      <c r="R13" s="59">
        <f t="shared" si="5"/>
        <v>1</v>
      </c>
      <c r="S13" s="236"/>
      <c r="T13" s="232"/>
      <c r="U13" s="60">
        <v>1</v>
      </c>
      <c r="V13" s="59">
        <v>1</v>
      </c>
      <c r="W13" s="59">
        <f t="shared" si="7"/>
        <v>1</v>
      </c>
      <c r="X13" s="236"/>
      <c r="Y13" s="232"/>
      <c r="Z13" s="64">
        <v>1</v>
      </c>
      <c r="AA13" s="289">
        <v>1.29</v>
      </c>
      <c r="AB13" s="289">
        <f t="shared" si="9"/>
        <v>1.29</v>
      </c>
      <c r="AC13" s="290"/>
      <c r="AD13" s="291"/>
      <c r="AE13" s="65" t="s">
        <v>22</v>
      </c>
      <c r="AF13" s="66" t="s">
        <v>22</v>
      </c>
      <c r="AG13" s="59" t="s">
        <v>22</v>
      </c>
      <c r="AH13" s="225"/>
      <c r="AI13" s="226"/>
      <c r="AJ13" s="3"/>
      <c r="AK13" s="3"/>
      <c r="AL13" s="3"/>
      <c r="AM13" s="3"/>
      <c r="AN13" s="3"/>
    </row>
    <row r="14" spans="1:40" x14ac:dyDescent="0.25">
      <c r="A14" s="218"/>
      <c r="B14" s="221"/>
      <c r="C14" s="224"/>
      <c r="D14" s="67"/>
      <c r="E14" s="68" t="s">
        <v>20</v>
      </c>
      <c r="F14" s="69">
        <v>14076479494</v>
      </c>
      <c r="G14" s="70">
        <v>6958918058</v>
      </c>
      <c r="H14" s="59">
        <f t="shared" si="1"/>
        <v>0.49436494834991873</v>
      </c>
      <c r="I14" s="229"/>
      <c r="J14" s="230"/>
      <c r="K14" s="71">
        <v>6134594000</v>
      </c>
      <c r="L14" s="70">
        <v>6108405361</v>
      </c>
      <c r="M14" s="61">
        <f t="shared" si="3"/>
        <v>0.99573099067354742</v>
      </c>
      <c r="N14" s="229"/>
      <c r="O14" s="230"/>
      <c r="P14" s="71">
        <v>10278356000</v>
      </c>
      <c r="Q14" s="70">
        <v>10256772060</v>
      </c>
      <c r="R14" s="72">
        <f t="shared" si="5"/>
        <v>0.99790005911451207</v>
      </c>
      <c r="S14" s="70">
        <v>10256772060</v>
      </c>
      <c r="T14" s="73">
        <f t="shared" ref="T14:T15" si="25">S14/P14</f>
        <v>0.99790005911451207</v>
      </c>
      <c r="U14" s="71">
        <v>3288637000</v>
      </c>
      <c r="V14" s="70">
        <v>3250299011</v>
      </c>
      <c r="W14" s="59">
        <f t="shared" si="7"/>
        <v>0.9883422861811747</v>
      </c>
      <c r="X14" s="70">
        <f>3221894179</f>
        <v>3221894179</v>
      </c>
      <c r="Y14" s="73">
        <f t="shared" ref="Y14:Y15" si="26">X14/U14</f>
        <v>0.97970502034733542</v>
      </c>
      <c r="Z14" s="319">
        <v>3357825000</v>
      </c>
      <c r="AA14" s="319">
        <v>3158994648</v>
      </c>
      <c r="AB14" s="289">
        <f t="shared" si="9"/>
        <v>0.94078596948917825</v>
      </c>
      <c r="AC14" s="319">
        <v>2998746086</v>
      </c>
      <c r="AD14" s="289">
        <f>AC14/Z14</f>
        <v>0.89306205237020986</v>
      </c>
      <c r="AE14" s="65">
        <f>F14+K14+P14+U14+Z14</f>
        <v>37135891494</v>
      </c>
      <c r="AF14" s="66">
        <f>G14+L14+Q14+V14+AA14</f>
        <v>29733389138</v>
      </c>
      <c r="AG14" s="59">
        <f t="shared" ref="AG14:AG15" si="27">AF14/AE14</f>
        <v>0.80066447691996268</v>
      </c>
      <c r="AH14" s="229"/>
      <c r="AI14" s="230"/>
      <c r="AJ14" s="3"/>
      <c r="AK14" s="3"/>
      <c r="AL14" s="3"/>
      <c r="AM14" s="3"/>
      <c r="AN14" s="3"/>
    </row>
    <row r="15" spans="1:40" x14ac:dyDescent="0.25">
      <c r="A15" s="206" t="s">
        <v>14</v>
      </c>
      <c r="B15" s="27">
        <v>15</v>
      </c>
      <c r="C15" s="258" t="s">
        <v>23</v>
      </c>
      <c r="D15" s="245"/>
      <c r="E15" s="259"/>
      <c r="F15" s="28">
        <f t="shared" ref="F15:G15" si="28">F19</f>
        <v>18025751817</v>
      </c>
      <c r="G15" s="29">
        <f t="shared" si="28"/>
        <v>18024832645</v>
      </c>
      <c r="H15" s="30">
        <f t="shared" si="1"/>
        <v>0.99994900784115237</v>
      </c>
      <c r="I15" s="29">
        <f t="shared" ref="I15:L15" si="29">I19</f>
        <v>17396230514</v>
      </c>
      <c r="J15" s="31">
        <f t="shared" si="29"/>
        <v>0.96507655772746737</v>
      </c>
      <c r="K15" s="28">
        <f t="shared" si="29"/>
        <v>35905280000</v>
      </c>
      <c r="L15" s="29">
        <f t="shared" si="29"/>
        <v>35899392482</v>
      </c>
      <c r="M15" s="30">
        <f t="shared" si="3"/>
        <v>0.99983602640057401</v>
      </c>
      <c r="N15" s="75">
        <f t="shared" ref="N15:Q15" si="30">N19</f>
        <v>33873954991</v>
      </c>
      <c r="O15" s="76">
        <f t="shared" si="30"/>
        <v>0.94342545138208089</v>
      </c>
      <c r="P15" s="77">
        <f t="shared" si="30"/>
        <v>40885321538</v>
      </c>
      <c r="Q15" s="75">
        <f t="shared" si="30"/>
        <v>40881425768</v>
      </c>
      <c r="R15" s="30">
        <f t="shared" si="5"/>
        <v>0.99990471470313913</v>
      </c>
      <c r="S15" s="29">
        <f>S19</f>
        <v>39486130249</v>
      </c>
      <c r="T15" s="31">
        <f t="shared" si="25"/>
        <v>0.96577766209568505</v>
      </c>
      <c r="U15" s="28">
        <f t="shared" ref="U15:V15" si="31">U19</f>
        <v>47660491757</v>
      </c>
      <c r="V15" s="29">
        <f t="shared" si="31"/>
        <v>47660478682</v>
      </c>
      <c r="W15" s="30">
        <f t="shared" si="7"/>
        <v>0.99999972566376216</v>
      </c>
      <c r="X15" s="32">
        <f>X19</f>
        <v>46412406346</v>
      </c>
      <c r="Y15" s="31">
        <f t="shared" si="26"/>
        <v>0.97381299762152185</v>
      </c>
      <c r="Z15" s="33">
        <f t="shared" ref="Z15:AF15" si="32">Z19</f>
        <v>73118215000</v>
      </c>
      <c r="AA15" s="282">
        <f t="shared" si="32"/>
        <v>62117496195</v>
      </c>
      <c r="AB15" s="283">
        <f t="shared" si="9"/>
        <v>0.84954885995233886</v>
      </c>
      <c r="AC15" s="282">
        <f t="shared" ref="AC15:AD15" si="33">AC19</f>
        <v>18745719025</v>
      </c>
      <c r="AD15" s="284">
        <f t="shared" si="33"/>
        <v>0.2563755013029243</v>
      </c>
      <c r="AE15" s="28">
        <f t="shared" si="32"/>
        <v>215595060112</v>
      </c>
      <c r="AF15" s="29">
        <f t="shared" si="32"/>
        <v>204583625772</v>
      </c>
      <c r="AG15" s="29">
        <f t="shared" si="27"/>
        <v>0.94892538662861925</v>
      </c>
      <c r="AH15" s="29">
        <f>AH19</f>
        <v>155914441125</v>
      </c>
      <c r="AI15" s="31">
        <f>AH15/AF15</f>
        <v>0.76210615847995677</v>
      </c>
      <c r="AJ15" s="3"/>
      <c r="AK15" s="3"/>
      <c r="AL15" s="3"/>
      <c r="AM15" s="3"/>
      <c r="AN15" s="3"/>
    </row>
    <row r="16" spans="1:40" ht="27" customHeight="1" x14ac:dyDescent="0.25">
      <c r="A16" s="207" t="s">
        <v>3</v>
      </c>
      <c r="B16" s="38">
        <v>101</v>
      </c>
      <c r="C16" s="39" t="s">
        <v>24</v>
      </c>
      <c r="D16" s="40" t="s">
        <v>17</v>
      </c>
      <c r="E16" s="41" t="s">
        <v>18</v>
      </c>
      <c r="F16" s="78">
        <v>1</v>
      </c>
      <c r="G16" s="79">
        <v>1</v>
      </c>
      <c r="H16" s="43">
        <f t="shared" si="1"/>
        <v>1</v>
      </c>
      <c r="I16" s="252"/>
      <c r="J16" s="226"/>
      <c r="K16" s="78">
        <v>1</v>
      </c>
      <c r="L16" s="79">
        <v>1</v>
      </c>
      <c r="M16" s="43">
        <f t="shared" si="3"/>
        <v>1</v>
      </c>
      <c r="N16" s="252"/>
      <c r="O16" s="226"/>
      <c r="P16" s="78">
        <v>1</v>
      </c>
      <c r="Q16" s="79">
        <v>1</v>
      </c>
      <c r="R16" s="43">
        <f t="shared" si="5"/>
        <v>1</v>
      </c>
      <c r="S16" s="252"/>
      <c r="T16" s="226"/>
      <c r="U16" s="78">
        <f t="shared" ref="U16:V16" si="34">U20</f>
        <v>1</v>
      </c>
      <c r="V16" s="79">
        <f t="shared" si="34"/>
        <v>1</v>
      </c>
      <c r="W16" s="43">
        <f t="shared" si="7"/>
        <v>1</v>
      </c>
      <c r="X16" s="252"/>
      <c r="Y16" s="226"/>
      <c r="Z16" s="80">
        <v>1</v>
      </c>
      <c r="AA16" s="293">
        <v>1</v>
      </c>
      <c r="AB16" s="285">
        <f t="shared" si="9"/>
        <v>1</v>
      </c>
      <c r="AC16" s="216"/>
      <c r="AD16" s="294"/>
      <c r="AE16" s="249"/>
      <c r="AF16" s="240"/>
      <c r="AG16" s="240"/>
      <c r="AH16" s="240"/>
      <c r="AI16" s="226"/>
      <c r="AJ16" s="3"/>
      <c r="AK16" s="3"/>
      <c r="AL16" s="3"/>
      <c r="AM16" s="3"/>
      <c r="AN16" s="3"/>
    </row>
    <row r="17" spans="1:40" ht="25.5" customHeight="1" x14ac:dyDescent="0.25">
      <c r="A17" s="207" t="s">
        <v>3</v>
      </c>
      <c r="B17" s="81">
        <v>102</v>
      </c>
      <c r="C17" s="39" t="s">
        <v>25</v>
      </c>
      <c r="D17" s="40" t="s">
        <v>26</v>
      </c>
      <c r="E17" s="41" t="s">
        <v>18</v>
      </c>
      <c r="F17" s="78">
        <v>0.1</v>
      </c>
      <c r="G17" s="79">
        <v>0.1</v>
      </c>
      <c r="H17" s="43">
        <f t="shared" si="1"/>
        <v>1</v>
      </c>
      <c r="I17" s="227"/>
      <c r="J17" s="228"/>
      <c r="K17" s="78">
        <v>0.5</v>
      </c>
      <c r="L17" s="79">
        <v>0.5</v>
      </c>
      <c r="M17" s="43">
        <f t="shared" si="3"/>
        <v>1</v>
      </c>
      <c r="N17" s="227"/>
      <c r="O17" s="228"/>
      <c r="P17" s="78">
        <v>0.9</v>
      </c>
      <c r="Q17" s="79">
        <v>0.9</v>
      </c>
      <c r="R17" s="43">
        <f t="shared" si="5"/>
        <v>1</v>
      </c>
      <c r="S17" s="227"/>
      <c r="T17" s="228"/>
      <c r="U17" s="78">
        <f t="shared" ref="U17:V17" si="35">U22</f>
        <v>0.95</v>
      </c>
      <c r="V17" s="79">
        <f t="shared" si="35"/>
        <v>0.95</v>
      </c>
      <c r="W17" s="43">
        <f t="shared" si="7"/>
        <v>1</v>
      </c>
      <c r="X17" s="227"/>
      <c r="Y17" s="228"/>
      <c r="Z17" s="80">
        <v>1</v>
      </c>
      <c r="AA17" s="293">
        <v>1</v>
      </c>
      <c r="AB17" s="285">
        <f t="shared" si="9"/>
        <v>1</v>
      </c>
      <c r="AC17" s="295"/>
      <c r="AD17" s="296"/>
      <c r="AE17" s="251"/>
      <c r="AF17" s="241"/>
      <c r="AG17" s="241"/>
      <c r="AH17" s="241"/>
      <c r="AI17" s="228"/>
      <c r="AJ17" s="3"/>
      <c r="AK17" s="3"/>
      <c r="AL17" s="3"/>
      <c r="AM17" s="3"/>
      <c r="AN17" s="3"/>
    </row>
    <row r="18" spans="1:40" ht="27" customHeight="1" x14ac:dyDescent="0.25">
      <c r="A18" s="207" t="s">
        <v>3</v>
      </c>
      <c r="B18" s="81">
        <v>103</v>
      </c>
      <c r="C18" s="39" t="s">
        <v>27</v>
      </c>
      <c r="D18" s="40" t="s">
        <v>28</v>
      </c>
      <c r="E18" s="41" t="s">
        <v>18</v>
      </c>
      <c r="F18" s="78">
        <v>0</v>
      </c>
      <c r="G18" s="79">
        <v>0</v>
      </c>
      <c r="H18" s="43">
        <f>IFERROR(G18/F18,0)</f>
        <v>0</v>
      </c>
      <c r="I18" s="229"/>
      <c r="J18" s="230"/>
      <c r="K18" s="78">
        <v>2</v>
      </c>
      <c r="L18" s="79">
        <v>2</v>
      </c>
      <c r="M18" s="43">
        <f t="shared" si="3"/>
        <v>1</v>
      </c>
      <c r="N18" s="229"/>
      <c r="O18" s="230"/>
      <c r="P18" s="78">
        <v>1</v>
      </c>
      <c r="Q18" s="79">
        <v>1</v>
      </c>
      <c r="R18" s="43">
        <f t="shared" si="5"/>
        <v>1</v>
      </c>
      <c r="S18" s="229"/>
      <c r="T18" s="230"/>
      <c r="U18" s="78">
        <f t="shared" ref="U18:V18" si="36">U24</f>
        <v>1</v>
      </c>
      <c r="V18" s="79">
        <f t="shared" si="36"/>
        <v>1</v>
      </c>
      <c r="W18" s="43">
        <f t="shared" si="7"/>
        <v>1</v>
      </c>
      <c r="X18" s="229"/>
      <c r="Y18" s="230"/>
      <c r="Z18" s="80">
        <v>1</v>
      </c>
      <c r="AA18" s="293">
        <v>1</v>
      </c>
      <c r="AB18" s="285">
        <f>IFERROR(AA18/Z18,0)</f>
        <v>1</v>
      </c>
      <c r="AC18" s="297"/>
      <c r="AD18" s="298"/>
      <c r="AE18" s="250"/>
      <c r="AF18" s="242"/>
      <c r="AG18" s="242"/>
      <c r="AH18" s="242"/>
      <c r="AI18" s="230"/>
      <c r="AJ18" s="3"/>
      <c r="AK18" s="3"/>
      <c r="AL18" s="3"/>
      <c r="AM18" s="3"/>
      <c r="AN18" s="3"/>
    </row>
    <row r="19" spans="1:40" ht="25.5" customHeight="1" x14ac:dyDescent="0.25">
      <c r="A19" s="208" t="s">
        <v>4</v>
      </c>
      <c r="B19" s="45">
        <v>7880</v>
      </c>
      <c r="C19" s="233" t="s">
        <v>110</v>
      </c>
      <c r="D19" s="234"/>
      <c r="E19" s="46" t="s">
        <v>20</v>
      </c>
      <c r="F19" s="82">
        <f t="shared" ref="F19:G19" si="37">F21+F23+F25</f>
        <v>18025751817</v>
      </c>
      <c r="G19" s="83">
        <f t="shared" si="37"/>
        <v>18024832645</v>
      </c>
      <c r="H19" s="84">
        <f t="shared" ref="H19:H23" si="38">G19/F19</f>
        <v>0.99994900784115237</v>
      </c>
      <c r="I19" s="83">
        <v>17396230514</v>
      </c>
      <c r="J19" s="85">
        <f>I19/F19</f>
        <v>0.96507655772746737</v>
      </c>
      <c r="K19" s="82">
        <f t="shared" ref="K19:L19" si="39">K21+K23+K25</f>
        <v>35905280000</v>
      </c>
      <c r="L19" s="83">
        <f t="shared" si="39"/>
        <v>35899392482</v>
      </c>
      <c r="M19" s="84">
        <f t="shared" si="3"/>
        <v>0.99983602640057401</v>
      </c>
      <c r="N19" s="83">
        <v>33873954991</v>
      </c>
      <c r="O19" s="85">
        <f>N19/K19</f>
        <v>0.94342545138208089</v>
      </c>
      <c r="P19" s="82">
        <f t="shared" ref="P19:Q19" si="40">P21+P23+P25</f>
        <v>40885321538</v>
      </c>
      <c r="Q19" s="83">
        <f t="shared" si="40"/>
        <v>40881425768</v>
      </c>
      <c r="R19" s="84">
        <f t="shared" si="5"/>
        <v>0.99990471470313913</v>
      </c>
      <c r="S19" s="83">
        <f>S21+S23+S25</f>
        <v>39486130249</v>
      </c>
      <c r="T19" s="85">
        <f>S19/P19</f>
        <v>0.96577766209568505</v>
      </c>
      <c r="U19" s="82">
        <f>+U21+U23+U25</f>
        <v>47660491757</v>
      </c>
      <c r="V19" s="82">
        <f>+V21+V23+V25</f>
        <v>47660478682</v>
      </c>
      <c r="W19" s="84">
        <f t="shared" si="7"/>
        <v>0.99999972566376216</v>
      </c>
      <c r="X19" s="86">
        <f>X21+X23+X25</f>
        <v>46412406346</v>
      </c>
      <c r="Y19" s="85">
        <f>X19/U19</f>
        <v>0.97381299762152185</v>
      </c>
      <c r="Z19" s="87">
        <f t="shared" ref="Z19:AE19" si="41">Z21+Z23+Z25</f>
        <v>73118215000</v>
      </c>
      <c r="AA19" s="287">
        <f t="shared" si="41"/>
        <v>62117496195</v>
      </c>
      <c r="AB19" s="288">
        <f t="shared" ref="AB19:AB23" si="42">AA19/Z19</f>
        <v>0.84954885995233886</v>
      </c>
      <c r="AC19" s="287">
        <f>AC21+AC23+AC25</f>
        <v>18745719025</v>
      </c>
      <c r="AD19" s="50">
        <f>AC19/Z19</f>
        <v>0.2563755013029243</v>
      </c>
      <c r="AE19" s="88">
        <f t="shared" si="41"/>
        <v>215595060112</v>
      </c>
      <c r="AF19" s="89">
        <f>AF21+AF23+AF25</f>
        <v>204583625772</v>
      </c>
      <c r="AG19" s="90">
        <f>AF19/AE19</f>
        <v>0.94892538662861925</v>
      </c>
      <c r="AH19" s="89">
        <f>I19+N19+S19+X19+AC19</f>
        <v>155914441125</v>
      </c>
      <c r="AI19" s="91">
        <f>AH19/AE19</f>
        <v>0.7231818810876447</v>
      </c>
      <c r="AJ19" s="3"/>
      <c r="AK19" s="92"/>
      <c r="AL19" s="3"/>
      <c r="AM19" s="3"/>
      <c r="AN19" s="3"/>
    </row>
    <row r="20" spans="1:40" ht="15" customHeight="1" x14ac:dyDescent="0.25">
      <c r="A20" s="217" t="s">
        <v>30</v>
      </c>
      <c r="B20" s="220">
        <v>1</v>
      </c>
      <c r="C20" s="223" t="s">
        <v>31</v>
      </c>
      <c r="D20" s="56" t="s">
        <v>17</v>
      </c>
      <c r="E20" s="57" t="s">
        <v>18</v>
      </c>
      <c r="F20" s="93">
        <v>1</v>
      </c>
      <c r="G20" s="94">
        <v>1</v>
      </c>
      <c r="H20" s="59">
        <f t="shared" si="38"/>
        <v>1</v>
      </c>
      <c r="I20" s="225"/>
      <c r="J20" s="226"/>
      <c r="K20" s="95">
        <v>1</v>
      </c>
      <c r="L20" s="94">
        <v>1</v>
      </c>
      <c r="M20" s="59">
        <f t="shared" si="3"/>
        <v>1</v>
      </c>
      <c r="N20" s="225"/>
      <c r="O20" s="226"/>
      <c r="P20" s="95">
        <v>1</v>
      </c>
      <c r="Q20" s="94">
        <v>1</v>
      </c>
      <c r="R20" s="59">
        <f t="shared" si="5"/>
        <v>1</v>
      </c>
      <c r="S20" s="236"/>
      <c r="T20" s="232"/>
      <c r="U20" s="95">
        <v>1</v>
      </c>
      <c r="V20" s="94">
        <v>1</v>
      </c>
      <c r="W20" s="59">
        <f t="shared" si="7"/>
        <v>1</v>
      </c>
      <c r="X20" s="236"/>
      <c r="Y20" s="232"/>
      <c r="Z20" s="96">
        <v>1</v>
      </c>
      <c r="AA20" s="299">
        <v>1</v>
      </c>
      <c r="AB20" s="289">
        <f t="shared" si="42"/>
        <v>1</v>
      </c>
      <c r="AC20" s="299"/>
      <c r="AD20" s="289"/>
      <c r="AE20" s="65" t="s">
        <v>22</v>
      </c>
      <c r="AF20" s="66" t="s">
        <v>22</v>
      </c>
      <c r="AG20" s="59" t="s">
        <v>22</v>
      </c>
      <c r="AH20" s="225"/>
      <c r="AI20" s="226"/>
      <c r="AJ20" s="3"/>
      <c r="AK20" s="3"/>
      <c r="AL20" s="3"/>
      <c r="AM20" s="3"/>
      <c r="AN20" s="3"/>
    </row>
    <row r="21" spans="1:40" x14ac:dyDescent="0.25">
      <c r="A21" s="218"/>
      <c r="B21" s="221"/>
      <c r="C21" s="224"/>
      <c r="D21" s="67"/>
      <c r="E21" s="68" t="s">
        <v>20</v>
      </c>
      <c r="F21" s="69">
        <v>17987615313</v>
      </c>
      <c r="G21" s="70">
        <v>17987615312</v>
      </c>
      <c r="H21" s="59">
        <f t="shared" si="38"/>
        <v>0.99999999994440625</v>
      </c>
      <c r="I21" s="227"/>
      <c r="J21" s="228"/>
      <c r="K21" s="71">
        <v>34732421732</v>
      </c>
      <c r="L21" s="70">
        <v>34732421732</v>
      </c>
      <c r="M21" s="59">
        <f t="shared" si="3"/>
        <v>1</v>
      </c>
      <c r="N21" s="227"/>
      <c r="O21" s="228"/>
      <c r="P21" s="71">
        <v>40237127422</v>
      </c>
      <c r="Q21" s="70">
        <v>40233231652</v>
      </c>
      <c r="R21" s="59">
        <f t="shared" si="5"/>
        <v>0.99990317971859322</v>
      </c>
      <c r="S21" s="70">
        <v>38837936133</v>
      </c>
      <c r="T21" s="73">
        <f>S21/P21</f>
        <v>0.96522636235123038</v>
      </c>
      <c r="U21" s="71">
        <f>47278750980</f>
        <v>47278750980</v>
      </c>
      <c r="V21" s="70">
        <f>47278737905</f>
        <v>47278737905</v>
      </c>
      <c r="W21" s="59">
        <f t="shared" si="7"/>
        <v>0.99999972344870092</v>
      </c>
      <c r="X21" s="97">
        <f>46030665569</f>
        <v>46030665569</v>
      </c>
      <c r="Y21" s="73">
        <f>X21/U21</f>
        <v>0.97360155703927187</v>
      </c>
      <c r="Z21" s="319">
        <v>54804295514</v>
      </c>
      <c r="AA21" s="319">
        <v>50586221667</v>
      </c>
      <c r="AB21" s="289">
        <f t="shared" si="42"/>
        <v>0.92303388251888985</v>
      </c>
      <c r="AC21" s="319">
        <v>13730199950</v>
      </c>
      <c r="AD21" s="289">
        <f>AC21/Z21</f>
        <v>0.25053145599677601</v>
      </c>
      <c r="AE21" s="71">
        <f>F21+K21+P21+U21+Z21</f>
        <v>195040210961</v>
      </c>
      <c r="AF21" s="70">
        <f>G21+L21+V21+Q21+AA21</f>
        <v>190818228268</v>
      </c>
      <c r="AG21" s="59">
        <f>AF21/AE21</f>
        <v>0.97835327047588039</v>
      </c>
      <c r="AH21" s="227"/>
      <c r="AI21" s="228"/>
      <c r="AJ21" s="3"/>
      <c r="AK21" s="3"/>
      <c r="AL21" s="3"/>
      <c r="AM21" s="3"/>
      <c r="AN21" s="3"/>
    </row>
    <row r="22" spans="1:40" ht="15" customHeight="1" x14ac:dyDescent="0.25">
      <c r="A22" s="218"/>
      <c r="B22" s="220">
        <v>2</v>
      </c>
      <c r="C22" s="223" t="s">
        <v>32</v>
      </c>
      <c r="D22" s="56" t="s">
        <v>26</v>
      </c>
      <c r="E22" s="57" t="s">
        <v>18</v>
      </c>
      <c r="F22" s="93">
        <v>0.1</v>
      </c>
      <c r="G22" s="94">
        <v>0.1</v>
      </c>
      <c r="H22" s="59">
        <f t="shared" si="38"/>
        <v>1</v>
      </c>
      <c r="I22" s="227"/>
      <c r="J22" s="228"/>
      <c r="K22" s="95">
        <v>0.5</v>
      </c>
      <c r="L22" s="94">
        <v>0.5</v>
      </c>
      <c r="M22" s="59">
        <f t="shared" si="3"/>
        <v>1</v>
      </c>
      <c r="N22" s="227"/>
      <c r="O22" s="228"/>
      <c r="P22" s="95">
        <v>0.9</v>
      </c>
      <c r="Q22" s="94">
        <v>0.9</v>
      </c>
      <c r="R22" s="59">
        <f t="shared" si="5"/>
        <v>1</v>
      </c>
      <c r="S22" s="235"/>
      <c r="T22" s="232"/>
      <c r="U22" s="95">
        <v>0.95</v>
      </c>
      <c r="V22" s="94">
        <v>0.95</v>
      </c>
      <c r="W22" s="59">
        <f t="shared" si="7"/>
        <v>1</v>
      </c>
      <c r="X22" s="236"/>
      <c r="Y22" s="232"/>
      <c r="Z22" s="96">
        <v>1</v>
      </c>
      <c r="AA22" s="299">
        <v>1</v>
      </c>
      <c r="AB22" s="289">
        <f t="shared" si="42"/>
        <v>1</v>
      </c>
      <c r="AC22" s="299"/>
      <c r="AD22" s="289"/>
      <c r="AE22" s="65" t="s">
        <v>22</v>
      </c>
      <c r="AF22" s="66" t="s">
        <v>22</v>
      </c>
      <c r="AG22" s="59" t="s">
        <v>22</v>
      </c>
      <c r="AH22" s="227"/>
      <c r="AI22" s="228"/>
      <c r="AJ22" s="3"/>
      <c r="AK22" s="3"/>
      <c r="AL22" s="3"/>
      <c r="AM22" s="3"/>
      <c r="AN22" s="3"/>
    </row>
    <row r="23" spans="1:40" ht="15.75" customHeight="1" x14ac:dyDescent="0.25">
      <c r="A23" s="218"/>
      <c r="B23" s="221"/>
      <c r="C23" s="224"/>
      <c r="D23" s="67"/>
      <c r="E23" s="57" t="s">
        <v>20</v>
      </c>
      <c r="F23" s="69">
        <v>38136504</v>
      </c>
      <c r="G23" s="70">
        <v>37217333</v>
      </c>
      <c r="H23" s="59">
        <f t="shared" si="38"/>
        <v>0.97589786940092882</v>
      </c>
      <c r="I23" s="227"/>
      <c r="J23" s="228"/>
      <c r="K23" s="71">
        <v>962858268</v>
      </c>
      <c r="L23" s="70">
        <v>956970750</v>
      </c>
      <c r="M23" s="59">
        <f t="shared" si="3"/>
        <v>0.99388537420753598</v>
      </c>
      <c r="N23" s="227"/>
      <c r="O23" s="228"/>
      <c r="P23" s="71">
        <v>434834116</v>
      </c>
      <c r="Q23" s="70">
        <v>434834116</v>
      </c>
      <c r="R23" s="59">
        <f t="shared" si="5"/>
        <v>1</v>
      </c>
      <c r="S23" s="70">
        <v>434834116</v>
      </c>
      <c r="T23" s="73">
        <f>S23/P23</f>
        <v>1</v>
      </c>
      <c r="U23" s="71">
        <v>131740777</v>
      </c>
      <c r="V23" s="70">
        <v>131740777</v>
      </c>
      <c r="W23" s="59">
        <f t="shared" si="7"/>
        <v>1</v>
      </c>
      <c r="X23" s="97">
        <f>131740777</f>
        <v>131740777</v>
      </c>
      <c r="Y23" s="73">
        <f>X23/U23</f>
        <v>1</v>
      </c>
      <c r="Z23" s="319">
        <v>17713919486</v>
      </c>
      <c r="AA23" s="319">
        <v>10931274528</v>
      </c>
      <c r="AB23" s="289">
        <f t="shared" si="42"/>
        <v>0.61710083624572254</v>
      </c>
      <c r="AC23" s="319">
        <v>4415519075</v>
      </c>
      <c r="AD23" s="289">
        <f>AC23/Z23</f>
        <v>0.24926832700632723</v>
      </c>
      <c r="AE23" s="71">
        <f>F23+K23+P23+U23+Z23</f>
        <v>19281489151</v>
      </c>
      <c r="AF23" s="71">
        <f>G23+L23+Q23+V23+AA23</f>
        <v>12492037504</v>
      </c>
      <c r="AG23" s="59">
        <f t="shared" ref="AG23:AG26" si="43">AF23/AE23</f>
        <v>0.64787721561185141</v>
      </c>
      <c r="AH23" s="227"/>
      <c r="AI23" s="228"/>
      <c r="AJ23" s="3"/>
      <c r="AK23" s="3"/>
      <c r="AL23" s="3"/>
      <c r="AM23" s="3"/>
      <c r="AN23" s="3"/>
    </row>
    <row r="24" spans="1:40" ht="15" customHeight="1" x14ac:dyDescent="0.25">
      <c r="A24" s="218"/>
      <c r="B24" s="220">
        <v>3</v>
      </c>
      <c r="C24" s="223" t="s">
        <v>33</v>
      </c>
      <c r="D24" s="56" t="s">
        <v>28</v>
      </c>
      <c r="E24" s="57" t="s">
        <v>18</v>
      </c>
      <c r="F24" s="99">
        <v>0</v>
      </c>
      <c r="G24" s="100">
        <v>0</v>
      </c>
      <c r="H24" s="59">
        <f>IFERROR(G24/F24,0)</f>
        <v>0</v>
      </c>
      <c r="I24" s="227"/>
      <c r="J24" s="228"/>
      <c r="K24" s="101">
        <v>2</v>
      </c>
      <c r="L24" s="102">
        <v>2</v>
      </c>
      <c r="M24" s="59">
        <f t="shared" si="3"/>
        <v>1</v>
      </c>
      <c r="N24" s="227"/>
      <c r="O24" s="228"/>
      <c r="P24" s="95">
        <v>1</v>
      </c>
      <c r="Q24" s="102">
        <v>1</v>
      </c>
      <c r="R24" s="59">
        <f t="shared" si="5"/>
        <v>1</v>
      </c>
      <c r="S24" s="235"/>
      <c r="T24" s="232"/>
      <c r="U24" s="95">
        <v>1</v>
      </c>
      <c r="V24" s="94">
        <v>1</v>
      </c>
      <c r="W24" s="59">
        <f t="shared" si="7"/>
        <v>1</v>
      </c>
      <c r="X24" s="236"/>
      <c r="Y24" s="232"/>
      <c r="Z24" s="96">
        <v>1</v>
      </c>
      <c r="AA24" s="300">
        <v>1</v>
      </c>
      <c r="AB24" s="289">
        <f>IFERROR(AA24/Z24,0)</f>
        <v>1</v>
      </c>
      <c r="AC24" s="300"/>
      <c r="AD24" s="289"/>
      <c r="AE24" s="95">
        <f>G24+L24+Q24+U24+Z24</f>
        <v>5</v>
      </c>
      <c r="AF24" s="94">
        <f>G24+L24+Q24+V24+AA24</f>
        <v>5</v>
      </c>
      <c r="AG24" s="59">
        <f t="shared" si="43"/>
        <v>1</v>
      </c>
      <c r="AH24" s="227"/>
      <c r="AI24" s="228"/>
      <c r="AJ24" s="3"/>
      <c r="AK24" s="3"/>
      <c r="AL24" s="3"/>
      <c r="AM24" s="3"/>
      <c r="AN24" s="3"/>
    </row>
    <row r="25" spans="1:40" ht="15.75" customHeight="1" x14ac:dyDescent="0.25">
      <c r="A25" s="219"/>
      <c r="B25" s="221"/>
      <c r="C25" s="224"/>
      <c r="D25" s="67"/>
      <c r="E25" s="57" t="s">
        <v>20</v>
      </c>
      <c r="F25" s="103">
        <v>0</v>
      </c>
      <c r="G25" s="104">
        <v>0</v>
      </c>
      <c r="H25" s="59">
        <v>0</v>
      </c>
      <c r="I25" s="229"/>
      <c r="J25" s="230"/>
      <c r="K25" s="71">
        <v>210000000</v>
      </c>
      <c r="L25" s="70">
        <v>210000000</v>
      </c>
      <c r="M25" s="59">
        <f t="shared" si="3"/>
        <v>1</v>
      </c>
      <c r="N25" s="229"/>
      <c r="O25" s="230"/>
      <c r="P25" s="71">
        <v>213360000</v>
      </c>
      <c r="Q25" s="70">
        <v>213360000</v>
      </c>
      <c r="R25" s="59">
        <f t="shared" si="5"/>
        <v>1</v>
      </c>
      <c r="S25" s="70">
        <v>213360000</v>
      </c>
      <c r="T25" s="73">
        <f t="shared" ref="T25:T26" si="44">S25/P25</f>
        <v>1</v>
      </c>
      <c r="U25" s="71">
        <v>250000000</v>
      </c>
      <c r="V25" s="70">
        <v>250000000</v>
      </c>
      <c r="W25" s="59">
        <f t="shared" si="7"/>
        <v>1</v>
      </c>
      <c r="X25" s="97">
        <v>250000000</v>
      </c>
      <c r="Y25" s="73">
        <f t="shared" ref="Y25:Y26" si="45">X25/U25</f>
        <v>1</v>
      </c>
      <c r="Z25" s="319">
        <v>600000000</v>
      </c>
      <c r="AA25" s="319">
        <v>600000000</v>
      </c>
      <c r="AB25" s="289">
        <f t="shared" ref="AB25:AB34" si="46">AA25/Z25</f>
        <v>1</v>
      </c>
      <c r="AC25" s="301">
        <v>600000000</v>
      </c>
      <c r="AD25" s="289">
        <f t="shared" ref="AD25:AD26" si="47">AC25/Z25</f>
        <v>1</v>
      </c>
      <c r="AE25" s="71">
        <f>F25+K25+P25+U25+Z25</f>
        <v>1273360000</v>
      </c>
      <c r="AF25" s="71">
        <f>G25+L25+Q25+V25+AA25</f>
        <v>1273360000</v>
      </c>
      <c r="AG25" s="59">
        <f t="shared" si="43"/>
        <v>1</v>
      </c>
      <c r="AH25" s="229"/>
      <c r="AI25" s="230"/>
      <c r="AJ25" s="3"/>
      <c r="AK25" s="3"/>
      <c r="AL25" s="3"/>
      <c r="AM25" s="3"/>
      <c r="AN25" s="3"/>
    </row>
    <row r="26" spans="1:40" ht="15.75" customHeight="1" x14ac:dyDescent="0.25">
      <c r="A26" s="206" t="s">
        <v>14</v>
      </c>
      <c r="B26" s="27">
        <v>20</v>
      </c>
      <c r="C26" s="258" t="s">
        <v>34</v>
      </c>
      <c r="D26" s="245"/>
      <c r="E26" s="259"/>
      <c r="F26" s="28">
        <f t="shared" ref="F26:G26" si="48">F28+F38</f>
        <v>264571500</v>
      </c>
      <c r="G26" s="29">
        <f t="shared" si="48"/>
        <v>256841476</v>
      </c>
      <c r="H26" s="30">
        <f t="shared" ref="H26:H34" si="49">G26/F26</f>
        <v>0.97078285454026603</v>
      </c>
      <c r="I26" s="29">
        <f>I28+I38</f>
        <v>246841476</v>
      </c>
      <c r="J26" s="31">
        <f>I26/F26</f>
        <v>0.9329858885027299</v>
      </c>
      <c r="K26" s="28">
        <f t="shared" ref="K26:L26" si="50">K28+K38</f>
        <v>5526976326</v>
      </c>
      <c r="L26" s="29">
        <f t="shared" si="50"/>
        <v>3354510339</v>
      </c>
      <c r="M26" s="30">
        <f t="shared" si="3"/>
        <v>0.60693408857564912</v>
      </c>
      <c r="N26" s="29">
        <f>N28+N38</f>
        <v>2968012649</v>
      </c>
      <c r="O26" s="31">
        <f>N26/K26</f>
        <v>0.53700476968534783</v>
      </c>
      <c r="P26" s="28">
        <f t="shared" ref="P26:Q26" si="51">P28+P38</f>
        <v>4118279330</v>
      </c>
      <c r="Q26" s="29">
        <f t="shared" si="51"/>
        <v>4089234720</v>
      </c>
      <c r="R26" s="30">
        <f t="shared" si="5"/>
        <v>0.99294739193905046</v>
      </c>
      <c r="S26" s="29">
        <f>S28+S38</f>
        <v>3817126760</v>
      </c>
      <c r="T26" s="31">
        <f t="shared" si="44"/>
        <v>0.92687417587092136</v>
      </c>
      <c r="U26" s="28">
        <f t="shared" ref="U26" si="52">U28+U38</f>
        <v>4490560607</v>
      </c>
      <c r="V26" s="29">
        <f>V28+V38</f>
        <v>4462863212</v>
      </c>
      <c r="W26" s="30">
        <f t="shared" si="7"/>
        <v>0.99383208525082045</v>
      </c>
      <c r="X26" s="32">
        <f>X28+X38</f>
        <v>4139304377</v>
      </c>
      <c r="Y26" s="31">
        <f t="shared" si="45"/>
        <v>0.92177898023412652</v>
      </c>
      <c r="Z26" s="33">
        <f t="shared" ref="Z26:AE26" si="53">Z28+Z38</f>
        <v>2524062000</v>
      </c>
      <c r="AA26" s="282">
        <f t="shared" si="53"/>
        <v>864076623</v>
      </c>
      <c r="AB26" s="283">
        <f t="shared" si="46"/>
        <v>0.34233573620616292</v>
      </c>
      <c r="AC26" s="282">
        <f>AC28+AC38</f>
        <v>269529930</v>
      </c>
      <c r="AD26" s="284">
        <f t="shared" si="47"/>
        <v>0.10678419547538848</v>
      </c>
      <c r="AE26" s="28">
        <f t="shared" si="53"/>
        <v>16924449763</v>
      </c>
      <c r="AF26" s="29">
        <f>AF28+AF38</f>
        <v>13027526370</v>
      </c>
      <c r="AG26" s="30">
        <f t="shared" si="43"/>
        <v>0.76974593280312131</v>
      </c>
      <c r="AH26" s="29">
        <f>AH28+AH38</f>
        <v>11440815192</v>
      </c>
      <c r="AI26" s="31">
        <f>AH26/AE26</f>
        <v>0.67599333226252079</v>
      </c>
      <c r="AJ26" s="3"/>
      <c r="AK26" s="3"/>
      <c r="AL26" s="3"/>
      <c r="AM26" s="3"/>
      <c r="AN26" s="3"/>
    </row>
    <row r="27" spans="1:40" ht="24.75" customHeight="1" x14ac:dyDescent="0.25">
      <c r="A27" s="207" t="s">
        <v>3</v>
      </c>
      <c r="B27" s="38">
        <v>136</v>
      </c>
      <c r="C27" s="39" t="s">
        <v>35</v>
      </c>
      <c r="D27" s="40" t="s">
        <v>17</v>
      </c>
      <c r="E27" s="41" t="s">
        <v>18</v>
      </c>
      <c r="F27" s="105">
        <v>360</v>
      </c>
      <c r="G27" s="106">
        <v>380</v>
      </c>
      <c r="H27" s="43">
        <f t="shared" si="49"/>
        <v>1.0555555555555556</v>
      </c>
      <c r="I27" s="231"/>
      <c r="J27" s="232"/>
      <c r="K27" s="107">
        <v>1000</v>
      </c>
      <c r="L27" s="108">
        <v>1032</v>
      </c>
      <c r="M27" s="43">
        <f t="shared" si="3"/>
        <v>1.032</v>
      </c>
      <c r="N27" s="231"/>
      <c r="O27" s="232"/>
      <c r="P27" s="107">
        <v>3100</v>
      </c>
      <c r="Q27" s="108">
        <v>3106</v>
      </c>
      <c r="R27" s="43">
        <f t="shared" si="5"/>
        <v>1.0019354838709678</v>
      </c>
      <c r="S27" s="231"/>
      <c r="T27" s="232"/>
      <c r="U27" s="107">
        <f t="shared" ref="U27:V27" si="54">U29</f>
        <v>1600</v>
      </c>
      <c r="V27" s="108">
        <f t="shared" si="54"/>
        <v>1600</v>
      </c>
      <c r="W27" s="43">
        <f t="shared" si="7"/>
        <v>1</v>
      </c>
      <c r="X27" s="231"/>
      <c r="Y27" s="232"/>
      <c r="Z27" s="109">
        <v>562</v>
      </c>
      <c r="AA27" s="106">
        <v>562</v>
      </c>
      <c r="AB27" s="285">
        <f t="shared" si="46"/>
        <v>1</v>
      </c>
      <c r="AC27" s="231"/>
      <c r="AD27" s="286"/>
      <c r="AE27" s="244"/>
      <c r="AF27" s="245"/>
      <c r="AG27" s="245"/>
      <c r="AH27" s="245"/>
      <c r="AI27" s="232"/>
      <c r="AJ27" s="3"/>
      <c r="AK27" s="3"/>
      <c r="AL27" s="3"/>
      <c r="AM27" s="3"/>
      <c r="AN27" s="3"/>
    </row>
    <row r="28" spans="1:40" ht="25.5" customHeight="1" x14ac:dyDescent="0.25">
      <c r="A28" s="208" t="s">
        <v>4</v>
      </c>
      <c r="B28" s="45">
        <v>7884</v>
      </c>
      <c r="C28" s="233" t="s">
        <v>36</v>
      </c>
      <c r="D28" s="234"/>
      <c r="E28" s="46" t="s">
        <v>20</v>
      </c>
      <c r="F28" s="88">
        <f t="shared" ref="F28:G28" si="55">F30+F32+F34+F36</f>
        <v>204571500</v>
      </c>
      <c r="G28" s="89">
        <f t="shared" si="55"/>
        <v>197255810</v>
      </c>
      <c r="H28" s="110">
        <f t="shared" si="49"/>
        <v>0.96423895801712356</v>
      </c>
      <c r="I28" s="111">
        <v>187255810</v>
      </c>
      <c r="J28" s="112">
        <f>I28/F28</f>
        <v>0.91535629352084724</v>
      </c>
      <c r="K28" s="82">
        <f t="shared" ref="K28:L28" si="56">K30+K32+K34+K36</f>
        <v>5392576326</v>
      </c>
      <c r="L28" s="83">
        <f t="shared" si="56"/>
        <v>3220167499</v>
      </c>
      <c r="M28" s="84">
        <f t="shared" si="3"/>
        <v>0.59714824683595957</v>
      </c>
      <c r="N28" s="83">
        <v>2833669809</v>
      </c>
      <c r="O28" s="85">
        <f>N28/K28</f>
        <v>0.52547606889449527</v>
      </c>
      <c r="P28" s="82">
        <f t="shared" ref="P28:Q28" si="57">P30+P32+P34+P36</f>
        <v>3738279330</v>
      </c>
      <c r="Q28" s="83">
        <f t="shared" si="57"/>
        <v>3709272302</v>
      </c>
      <c r="R28" s="84">
        <f t="shared" si="5"/>
        <v>0.99224054024876729</v>
      </c>
      <c r="S28" s="83">
        <f>S30+S32+S34+S36</f>
        <v>3450011750</v>
      </c>
      <c r="T28" s="85">
        <f>S28/P28</f>
        <v>0.92288762969459537</v>
      </c>
      <c r="U28" s="82">
        <f>U30+U32+U34+U36</f>
        <v>4278093160</v>
      </c>
      <c r="V28" s="82">
        <f>V30+V32+V34+V36</f>
        <v>4250895041</v>
      </c>
      <c r="W28" s="84">
        <f t="shared" si="7"/>
        <v>0.9936424668695153</v>
      </c>
      <c r="X28" s="86">
        <v>3963645115</v>
      </c>
      <c r="Y28" s="85">
        <f>X28/U28</f>
        <v>0.92649808378646903</v>
      </c>
      <c r="Z28" s="87">
        <f t="shared" ref="Z28:AE28" si="58">Z30+Z32+Z34+Z36</f>
        <v>2048062000</v>
      </c>
      <c r="AA28" s="53">
        <f t="shared" si="58"/>
        <v>713638231</v>
      </c>
      <c r="AB28" s="302">
        <f t="shared" si="46"/>
        <v>0.34844561883380482</v>
      </c>
      <c r="AC28" s="53">
        <f>AC30+AC32+AC34+AC36</f>
        <v>140302196</v>
      </c>
      <c r="AD28" s="303">
        <f>AC28/Z28</f>
        <v>6.8504857763095062E-2</v>
      </c>
      <c r="AE28" s="88">
        <f t="shared" si="58"/>
        <v>15661582316</v>
      </c>
      <c r="AF28" s="89">
        <f>AF30+AF32+AF34+AF36</f>
        <v>12091228883</v>
      </c>
      <c r="AG28" s="90">
        <f t="shared" ref="AG28:AG36" si="59">AF28/AE28</f>
        <v>0.77203111659078671</v>
      </c>
      <c r="AH28" s="89">
        <f>I28+N28+S28+X28+AC28</f>
        <v>10574884680</v>
      </c>
      <c r="AI28" s="91">
        <f>AH28/AE28</f>
        <v>0.67521176766389768</v>
      </c>
      <c r="AJ28" s="3"/>
      <c r="AK28" s="3"/>
      <c r="AL28" s="3"/>
      <c r="AM28" s="3"/>
      <c r="AN28" s="3"/>
    </row>
    <row r="29" spans="1:40" ht="15" customHeight="1" x14ac:dyDescent="0.25">
      <c r="A29" s="217" t="s">
        <v>30</v>
      </c>
      <c r="B29" s="220">
        <v>1</v>
      </c>
      <c r="C29" s="223" t="s">
        <v>37</v>
      </c>
      <c r="D29" s="56" t="s">
        <v>28</v>
      </c>
      <c r="E29" s="57" t="s">
        <v>18</v>
      </c>
      <c r="F29" s="65">
        <v>360</v>
      </c>
      <c r="G29" s="66">
        <v>380</v>
      </c>
      <c r="H29" s="72">
        <f t="shared" si="49"/>
        <v>1.0555555555555556</v>
      </c>
      <c r="I29" s="225"/>
      <c r="J29" s="226"/>
      <c r="K29" s="65">
        <v>1000</v>
      </c>
      <c r="L29" s="66">
        <v>1032</v>
      </c>
      <c r="M29" s="59">
        <f t="shared" si="3"/>
        <v>1.032</v>
      </c>
      <c r="N29" s="254"/>
      <c r="O29" s="226"/>
      <c r="P29" s="65">
        <v>3100</v>
      </c>
      <c r="Q29" s="66">
        <v>3106</v>
      </c>
      <c r="R29" s="59">
        <f t="shared" si="5"/>
        <v>1.0019354838709678</v>
      </c>
      <c r="S29" s="235"/>
      <c r="T29" s="232"/>
      <c r="U29" s="65">
        <v>1600</v>
      </c>
      <c r="V29" s="66">
        <v>1600</v>
      </c>
      <c r="W29" s="59">
        <f t="shared" si="7"/>
        <v>1</v>
      </c>
      <c r="X29" s="236"/>
      <c r="Y29" s="232"/>
      <c r="Z29" s="74">
        <v>562</v>
      </c>
      <c r="AA29" s="304">
        <v>562</v>
      </c>
      <c r="AB29" s="305">
        <f t="shared" si="46"/>
        <v>1</v>
      </c>
      <c r="AC29" s="290"/>
      <c r="AD29" s="291"/>
      <c r="AE29" s="65">
        <f>G29+L29+Q29+U29+Z29</f>
        <v>6680</v>
      </c>
      <c r="AF29" s="66">
        <f>G29+L29+Q29+V29+AA29</f>
        <v>6680</v>
      </c>
      <c r="AG29" s="59">
        <f t="shared" si="59"/>
        <v>1</v>
      </c>
      <c r="AH29" s="225"/>
      <c r="AI29" s="226"/>
      <c r="AJ29" s="3"/>
      <c r="AK29" s="3"/>
      <c r="AL29" s="3"/>
      <c r="AM29" s="3"/>
      <c r="AN29" s="3"/>
    </row>
    <row r="30" spans="1:40" ht="15.75" customHeight="1" x14ac:dyDescent="0.25">
      <c r="A30" s="218"/>
      <c r="B30" s="221"/>
      <c r="C30" s="224"/>
      <c r="D30" s="67"/>
      <c r="E30" s="68" t="s">
        <v>20</v>
      </c>
      <c r="F30" s="69">
        <v>60613800</v>
      </c>
      <c r="G30" s="70">
        <v>53851632</v>
      </c>
      <c r="H30" s="59">
        <f t="shared" si="49"/>
        <v>0.88843847440681822</v>
      </c>
      <c r="I30" s="227"/>
      <c r="J30" s="228"/>
      <c r="K30" s="71">
        <v>1296139944</v>
      </c>
      <c r="L30" s="70">
        <v>233455539</v>
      </c>
      <c r="M30" s="59">
        <f t="shared" si="3"/>
        <v>0.18011599756700347</v>
      </c>
      <c r="N30" s="241"/>
      <c r="O30" s="228"/>
      <c r="P30" s="71">
        <v>499351484</v>
      </c>
      <c r="Q30" s="70">
        <v>496237826</v>
      </c>
      <c r="R30" s="59">
        <f t="shared" si="5"/>
        <v>0.99376459648210436</v>
      </c>
      <c r="S30" s="70">
        <v>466263860</v>
      </c>
      <c r="T30" s="73">
        <f>S30/P30</f>
        <v>0.93373880911506413</v>
      </c>
      <c r="U30" s="71">
        <v>768265324</v>
      </c>
      <c r="V30" s="70">
        <f>758067143</f>
        <v>758067143</v>
      </c>
      <c r="W30" s="59">
        <f t="shared" si="7"/>
        <v>0.98672570441302387</v>
      </c>
      <c r="X30" s="97">
        <f>730507176</f>
        <v>730507176</v>
      </c>
      <c r="Y30" s="73">
        <f>X30/U30</f>
        <v>0.95085272389568376</v>
      </c>
      <c r="Z30" s="319">
        <v>1133942000</v>
      </c>
      <c r="AA30" s="319">
        <v>457847737</v>
      </c>
      <c r="AB30" s="289">
        <f t="shared" si="46"/>
        <v>0.40376645101777692</v>
      </c>
      <c r="AC30" s="292">
        <v>90114211</v>
      </c>
      <c r="AD30" s="289">
        <f>AC30/Z30</f>
        <v>7.94698591285974E-2</v>
      </c>
      <c r="AE30" s="71">
        <f>F30+K30+P30++U30+Z30</f>
        <v>3758312552</v>
      </c>
      <c r="AF30" s="71">
        <f>G30+L30+Q30++V30+AA30</f>
        <v>1999459877</v>
      </c>
      <c r="AG30" s="59">
        <f t="shared" si="59"/>
        <v>0.53201000431323364</v>
      </c>
      <c r="AH30" s="227"/>
      <c r="AI30" s="228"/>
      <c r="AJ30" s="3"/>
      <c r="AK30" s="3"/>
      <c r="AL30" s="3"/>
      <c r="AM30" s="3"/>
      <c r="AN30" s="3"/>
    </row>
    <row r="31" spans="1:40" ht="15" customHeight="1" x14ac:dyDescent="0.25">
      <c r="A31" s="218"/>
      <c r="B31" s="222">
        <v>2</v>
      </c>
      <c r="C31" s="223" t="s">
        <v>38</v>
      </c>
      <c r="D31" s="56" t="s">
        <v>28</v>
      </c>
      <c r="E31" s="57" t="s">
        <v>18</v>
      </c>
      <c r="F31" s="95">
        <v>35</v>
      </c>
      <c r="G31" s="94">
        <v>34</v>
      </c>
      <c r="H31" s="59">
        <f t="shared" si="49"/>
        <v>0.97142857142857142</v>
      </c>
      <c r="I31" s="227"/>
      <c r="J31" s="228"/>
      <c r="K31" s="95">
        <v>46</v>
      </c>
      <c r="L31" s="94">
        <v>46</v>
      </c>
      <c r="M31" s="59">
        <f t="shared" si="3"/>
        <v>1</v>
      </c>
      <c r="N31" s="241"/>
      <c r="O31" s="228"/>
      <c r="P31" s="65">
        <v>45</v>
      </c>
      <c r="Q31" s="66">
        <v>45</v>
      </c>
      <c r="R31" s="59">
        <f t="shared" si="5"/>
        <v>1</v>
      </c>
      <c r="S31" s="235"/>
      <c r="T31" s="232"/>
      <c r="U31" s="95">
        <v>45</v>
      </c>
      <c r="V31" s="94">
        <v>45</v>
      </c>
      <c r="W31" s="59">
        <f t="shared" si="7"/>
        <v>1</v>
      </c>
      <c r="X31" s="236"/>
      <c r="Y31" s="232"/>
      <c r="Z31" s="96">
        <v>45</v>
      </c>
      <c r="AA31" s="299">
        <v>0</v>
      </c>
      <c r="AB31" s="289">
        <f t="shared" si="46"/>
        <v>0</v>
      </c>
      <c r="AC31" s="306"/>
      <c r="AD31" s="289"/>
      <c r="AE31" s="95">
        <f>G31+L31+Q31+U31+Z31</f>
        <v>215</v>
      </c>
      <c r="AF31" s="94">
        <f>G31+L31+Q31+V31+AA31</f>
        <v>170</v>
      </c>
      <c r="AG31" s="59">
        <f t="shared" si="59"/>
        <v>0.79069767441860461</v>
      </c>
      <c r="AH31" s="227"/>
      <c r="AI31" s="228"/>
      <c r="AJ31" s="3"/>
      <c r="AK31" s="3"/>
      <c r="AL31" s="3"/>
      <c r="AM31" s="3"/>
      <c r="AN31" s="3"/>
    </row>
    <row r="32" spans="1:40" ht="15.75" customHeight="1" x14ac:dyDescent="0.25">
      <c r="A32" s="218"/>
      <c r="B32" s="221"/>
      <c r="C32" s="224"/>
      <c r="D32" s="67"/>
      <c r="E32" s="57" t="s">
        <v>20</v>
      </c>
      <c r="F32" s="69">
        <v>116281600</v>
      </c>
      <c r="G32" s="70">
        <v>116281600</v>
      </c>
      <c r="H32" s="59">
        <f t="shared" si="49"/>
        <v>1</v>
      </c>
      <c r="I32" s="227"/>
      <c r="J32" s="228"/>
      <c r="K32" s="71">
        <v>176070856</v>
      </c>
      <c r="L32" s="70">
        <v>175990205</v>
      </c>
      <c r="M32" s="63">
        <f t="shared" si="3"/>
        <v>0.99954194009257269</v>
      </c>
      <c r="N32" s="241"/>
      <c r="O32" s="228"/>
      <c r="P32" s="71">
        <v>256407365</v>
      </c>
      <c r="Q32" s="70">
        <v>256276811</v>
      </c>
      <c r="R32" s="59">
        <f t="shared" si="5"/>
        <v>0.99949083365838576</v>
      </c>
      <c r="S32" s="70">
        <v>256276811</v>
      </c>
      <c r="T32" s="73">
        <f>S32/P32</f>
        <v>0.99949083365838576</v>
      </c>
      <c r="U32" s="71">
        <v>315579950</v>
      </c>
      <c r="V32" s="70">
        <v>315579950</v>
      </c>
      <c r="W32" s="59">
        <f t="shared" si="7"/>
        <v>1</v>
      </c>
      <c r="X32" s="97">
        <f>305737253</f>
        <v>305737253</v>
      </c>
      <c r="Y32" s="73">
        <f>X32/U32</f>
        <v>0.96881076570295421</v>
      </c>
      <c r="Z32" s="319">
        <v>397286000</v>
      </c>
      <c r="AA32" s="319">
        <v>113311163</v>
      </c>
      <c r="AB32" s="289">
        <f t="shared" si="46"/>
        <v>0.28521307823583009</v>
      </c>
      <c r="AC32" s="319">
        <v>25539697</v>
      </c>
      <c r="AD32" s="289">
        <f>AC32/Z32</f>
        <v>6.4285419068378952E-2</v>
      </c>
      <c r="AE32" s="71">
        <f>F32+K32+P32++U32+Z32</f>
        <v>1261625771</v>
      </c>
      <c r="AF32" s="71">
        <f>G32+L32+Q32++V32+AA32</f>
        <v>977439729</v>
      </c>
      <c r="AG32" s="59">
        <f t="shared" si="59"/>
        <v>0.77474616599283153</v>
      </c>
      <c r="AH32" s="227"/>
      <c r="AI32" s="228"/>
      <c r="AJ32" s="3"/>
      <c r="AK32" s="3"/>
      <c r="AL32" s="3"/>
      <c r="AM32" s="3"/>
      <c r="AN32" s="3"/>
    </row>
    <row r="33" spans="1:40" ht="15" customHeight="1" x14ac:dyDescent="0.25">
      <c r="A33" s="218"/>
      <c r="B33" s="222">
        <v>3</v>
      </c>
      <c r="C33" s="223" t="s">
        <v>39</v>
      </c>
      <c r="D33" s="56" t="s">
        <v>28</v>
      </c>
      <c r="E33" s="57" t="s">
        <v>18</v>
      </c>
      <c r="F33" s="95">
        <v>0.12</v>
      </c>
      <c r="G33" s="94">
        <v>0.12</v>
      </c>
      <c r="H33" s="59">
        <f t="shared" si="49"/>
        <v>1</v>
      </c>
      <c r="I33" s="227"/>
      <c r="J33" s="228"/>
      <c r="K33" s="95">
        <v>0.25</v>
      </c>
      <c r="L33" s="113">
        <v>0.25</v>
      </c>
      <c r="M33" s="59">
        <f t="shared" si="3"/>
        <v>1</v>
      </c>
      <c r="N33" s="241"/>
      <c r="O33" s="228"/>
      <c r="P33" s="114">
        <v>0.25</v>
      </c>
      <c r="Q33" s="115">
        <v>0.25</v>
      </c>
      <c r="R33" s="59">
        <f t="shared" si="5"/>
        <v>1</v>
      </c>
      <c r="S33" s="235"/>
      <c r="T33" s="232"/>
      <c r="U33" s="95">
        <v>0.26</v>
      </c>
      <c r="V33" s="94">
        <v>0.26</v>
      </c>
      <c r="W33" s="59">
        <f t="shared" si="7"/>
        <v>1</v>
      </c>
      <c r="X33" s="236"/>
      <c r="Y33" s="232"/>
      <c r="Z33" s="96">
        <v>0.12</v>
      </c>
      <c r="AA33" s="299">
        <v>0.12</v>
      </c>
      <c r="AB33" s="289">
        <f t="shared" si="46"/>
        <v>1</v>
      </c>
      <c r="AC33" s="306"/>
      <c r="AD33" s="289"/>
      <c r="AE33" s="95">
        <f>G33+L33+Q33+U33+Z33</f>
        <v>1</v>
      </c>
      <c r="AF33" s="94">
        <f>G33+L33+Q33+V33+AA33</f>
        <v>1</v>
      </c>
      <c r="AG33" s="59">
        <f t="shared" si="59"/>
        <v>1</v>
      </c>
      <c r="AH33" s="227"/>
      <c r="AI33" s="228"/>
      <c r="AJ33" s="3"/>
      <c r="AK33" s="3"/>
      <c r="AL33" s="3"/>
      <c r="AM33" s="3"/>
      <c r="AN33" s="3"/>
    </row>
    <row r="34" spans="1:40" ht="15.75" customHeight="1" x14ac:dyDescent="0.25">
      <c r="A34" s="218"/>
      <c r="B34" s="221"/>
      <c r="C34" s="224"/>
      <c r="D34" s="67"/>
      <c r="E34" s="57" t="s">
        <v>20</v>
      </c>
      <c r="F34" s="69">
        <v>27676100</v>
      </c>
      <c r="G34" s="70">
        <v>27122578</v>
      </c>
      <c r="H34" s="59">
        <f t="shared" si="49"/>
        <v>0.98</v>
      </c>
      <c r="I34" s="227"/>
      <c r="J34" s="228"/>
      <c r="K34" s="71">
        <v>155789200</v>
      </c>
      <c r="L34" s="97">
        <v>155291708</v>
      </c>
      <c r="M34" s="59">
        <f t="shared" si="3"/>
        <v>0.99680663357922117</v>
      </c>
      <c r="N34" s="241"/>
      <c r="O34" s="228"/>
      <c r="P34" s="71">
        <v>174241151</v>
      </c>
      <c r="Q34" s="70">
        <v>174046547</v>
      </c>
      <c r="R34" s="72">
        <f t="shared" si="5"/>
        <v>0.99888313409959051</v>
      </c>
      <c r="S34" s="70">
        <v>174046547</v>
      </c>
      <c r="T34" s="116">
        <f>S34/P34</f>
        <v>0.99888313409959051</v>
      </c>
      <c r="U34" s="71">
        <v>316154726</v>
      </c>
      <c r="V34" s="70">
        <f>299155003</f>
        <v>299155003</v>
      </c>
      <c r="W34" s="59">
        <f t="shared" si="7"/>
        <v>0.94622973625894813</v>
      </c>
      <c r="X34" s="97">
        <f>298780546</f>
        <v>298780546</v>
      </c>
      <c r="Y34" s="73">
        <f>X34/U34</f>
        <v>0.94504532568651212</v>
      </c>
      <c r="Z34" s="319">
        <v>498772000</v>
      </c>
      <c r="AA34" s="319">
        <v>124418211</v>
      </c>
      <c r="AB34" s="289">
        <f t="shared" si="46"/>
        <v>0.24944906891325094</v>
      </c>
      <c r="AC34" s="319">
        <v>6587168</v>
      </c>
      <c r="AD34" s="289">
        <f>AC34/Z34</f>
        <v>1.3206771831618455E-2</v>
      </c>
      <c r="AE34" s="71">
        <f>F34+K34+P34+U34+Z34</f>
        <v>1172633177</v>
      </c>
      <c r="AF34" s="71">
        <f>G34+L34+Q34+V34+AA34</f>
        <v>780034047</v>
      </c>
      <c r="AG34" s="59">
        <f t="shared" si="59"/>
        <v>0.66519868472048183</v>
      </c>
      <c r="AH34" s="227"/>
      <c r="AI34" s="228"/>
      <c r="AJ34" s="3"/>
      <c r="AK34" s="3"/>
      <c r="AL34" s="3"/>
      <c r="AM34" s="3"/>
      <c r="AN34" s="3"/>
    </row>
    <row r="35" spans="1:40" ht="15" customHeight="1" x14ac:dyDescent="0.25">
      <c r="A35" s="218"/>
      <c r="B35" s="222">
        <v>4</v>
      </c>
      <c r="C35" s="223" t="s">
        <v>40</v>
      </c>
      <c r="D35" s="56" t="s">
        <v>28</v>
      </c>
      <c r="E35" s="57" t="s">
        <v>18</v>
      </c>
      <c r="F35" s="117">
        <v>0</v>
      </c>
      <c r="G35" s="100">
        <v>0</v>
      </c>
      <c r="H35" s="72">
        <f t="shared" ref="H35:H37" si="60">IFERROR(G35/F35,0)</f>
        <v>0</v>
      </c>
      <c r="I35" s="227"/>
      <c r="J35" s="228"/>
      <c r="K35" s="95">
        <v>1</v>
      </c>
      <c r="L35" s="113">
        <v>0.85</v>
      </c>
      <c r="M35" s="59">
        <f t="shared" si="3"/>
        <v>0.85</v>
      </c>
      <c r="N35" s="241"/>
      <c r="O35" s="228"/>
      <c r="P35" s="118">
        <v>1.05</v>
      </c>
      <c r="Q35" s="119">
        <v>1.05</v>
      </c>
      <c r="R35" s="59">
        <f t="shared" si="5"/>
        <v>1</v>
      </c>
      <c r="S35" s="235"/>
      <c r="T35" s="232"/>
      <c r="U35" s="117">
        <v>1</v>
      </c>
      <c r="V35" s="94">
        <v>1</v>
      </c>
      <c r="W35" s="59">
        <f t="shared" si="7"/>
        <v>1</v>
      </c>
      <c r="X35" s="236"/>
      <c r="Y35" s="232"/>
      <c r="Z35" s="120">
        <v>0.1</v>
      </c>
      <c r="AA35" s="300">
        <v>0.1</v>
      </c>
      <c r="AB35" s="305">
        <f t="shared" ref="AB35:AB37" si="61">IFERROR(AA35/Z35,0)</f>
        <v>1</v>
      </c>
      <c r="AC35" s="306"/>
      <c r="AD35" s="289"/>
      <c r="AE35" s="65">
        <f>G35+L35+Q35+U35+Z35</f>
        <v>3</v>
      </c>
      <c r="AF35" s="94">
        <f>G35+L35+Q35+V35+AA35</f>
        <v>3</v>
      </c>
      <c r="AG35" s="59">
        <f t="shared" si="59"/>
        <v>1</v>
      </c>
      <c r="AH35" s="227"/>
      <c r="AI35" s="228"/>
      <c r="AJ35" s="3"/>
      <c r="AK35" s="3"/>
      <c r="AL35" s="3"/>
      <c r="AM35" s="3"/>
      <c r="AN35" s="3"/>
    </row>
    <row r="36" spans="1:40" ht="15.75" customHeight="1" x14ac:dyDescent="0.25">
      <c r="A36" s="219"/>
      <c r="B36" s="221"/>
      <c r="C36" s="224"/>
      <c r="D36" s="67"/>
      <c r="E36" s="57" t="s">
        <v>20</v>
      </c>
      <c r="F36" s="99">
        <v>0</v>
      </c>
      <c r="G36" s="100">
        <v>0</v>
      </c>
      <c r="H36" s="72">
        <f t="shared" si="60"/>
        <v>0</v>
      </c>
      <c r="I36" s="229"/>
      <c r="J36" s="230"/>
      <c r="K36" s="71">
        <v>3764576326</v>
      </c>
      <c r="L36" s="97">
        <v>2655430047</v>
      </c>
      <c r="M36" s="59">
        <f t="shared" si="3"/>
        <v>0.70537288051786995</v>
      </c>
      <c r="N36" s="242"/>
      <c r="O36" s="230"/>
      <c r="P36" s="71">
        <v>2808279330</v>
      </c>
      <c r="Q36" s="70">
        <v>2782711118</v>
      </c>
      <c r="R36" s="72">
        <f t="shared" si="5"/>
        <v>0.99089541708801454</v>
      </c>
      <c r="S36" s="70">
        <v>2553424532</v>
      </c>
      <c r="T36" s="116">
        <f>S36/P36</f>
        <v>0.90924877191614695</v>
      </c>
      <c r="U36" s="71">
        <v>2878093160</v>
      </c>
      <c r="V36" s="70">
        <f>2878092945</f>
        <v>2878092945</v>
      </c>
      <c r="W36" s="59">
        <f t="shared" si="7"/>
        <v>0.99999992529776205</v>
      </c>
      <c r="X36" s="97">
        <f>2628620140</f>
        <v>2628620140</v>
      </c>
      <c r="Y36" s="73">
        <f>X36/U36</f>
        <v>0.91332003304576836</v>
      </c>
      <c r="Z36" s="319">
        <v>18062000</v>
      </c>
      <c r="AA36" s="319">
        <v>18061120</v>
      </c>
      <c r="AB36" s="289">
        <f t="shared" si="61"/>
        <v>0.9999512789281364</v>
      </c>
      <c r="AC36" s="319">
        <v>18061120</v>
      </c>
      <c r="AD36" s="289">
        <f>AC36/Z36</f>
        <v>0.9999512789281364</v>
      </c>
      <c r="AE36" s="71">
        <f>F36+K36+P36+U36+Z36</f>
        <v>9469010816</v>
      </c>
      <c r="AF36" s="71">
        <f>G36+L36+Q36+V36+AA36</f>
        <v>8334295230</v>
      </c>
      <c r="AG36" s="59">
        <f t="shared" si="59"/>
        <v>0.88016535115973826</v>
      </c>
      <c r="AH36" s="229"/>
      <c r="AI36" s="230"/>
      <c r="AJ36" s="3"/>
      <c r="AK36" s="92"/>
      <c r="AL36" s="3"/>
      <c r="AM36" s="3"/>
      <c r="AN36" s="3"/>
    </row>
    <row r="37" spans="1:40" ht="40.5" customHeight="1" x14ac:dyDescent="0.25">
      <c r="A37" s="207" t="s">
        <v>3</v>
      </c>
      <c r="B37" s="38">
        <v>139</v>
      </c>
      <c r="C37" s="39" t="s">
        <v>41</v>
      </c>
      <c r="D37" s="40" t="s">
        <v>17</v>
      </c>
      <c r="E37" s="41" t="s">
        <v>18</v>
      </c>
      <c r="F37" s="121">
        <v>0.1</v>
      </c>
      <c r="G37" s="122">
        <v>0.1</v>
      </c>
      <c r="H37" s="43">
        <f t="shared" si="60"/>
        <v>1</v>
      </c>
      <c r="I37" s="231"/>
      <c r="J37" s="232"/>
      <c r="K37" s="123">
        <v>0.2</v>
      </c>
      <c r="L37" s="124">
        <v>0.2</v>
      </c>
      <c r="M37" s="125">
        <f>IFERROR(L37/K37,0)</f>
        <v>1</v>
      </c>
      <c r="N37" s="231"/>
      <c r="O37" s="232"/>
      <c r="P37" s="121">
        <v>0.3</v>
      </c>
      <c r="Q37" s="122">
        <v>0.3</v>
      </c>
      <c r="R37" s="43">
        <f>IFERROR(Q37/P37,0)</f>
        <v>1</v>
      </c>
      <c r="S37" s="231"/>
      <c r="T37" s="232"/>
      <c r="U37" s="121">
        <f t="shared" ref="U37:V37" si="62">U39</f>
        <v>0.3</v>
      </c>
      <c r="V37" s="122">
        <f t="shared" si="62"/>
        <v>0.3</v>
      </c>
      <c r="W37" s="43">
        <f>IFERROR(V37/U37,0)</f>
        <v>1</v>
      </c>
      <c r="X37" s="231"/>
      <c r="Y37" s="232"/>
      <c r="Z37" s="126">
        <f>Z39</f>
        <v>0.1</v>
      </c>
      <c r="AA37" s="122">
        <v>0.1</v>
      </c>
      <c r="AB37" s="285">
        <f t="shared" si="61"/>
        <v>1</v>
      </c>
      <c r="AC37" s="231"/>
      <c r="AD37" s="286"/>
      <c r="AE37" s="244"/>
      <c r="AF37" s="245"/>
      <c r="AG37" s="245"/>
      <c r="AH37" s="245"/>
      <c r="AI37" s="232"/>
      <c r="AJ37" s="3"/>
      <c r="AK37" s="3"/>
      <c r="AL37" s="3"/>
      <c r="AM37" s="3"/>
      <c r="AN37" s="3"/>
    </row>
    <row r="38" spans="1:40" ht="25.5" customHeight="1" x14ac:dyDescent="0.25">
      <c r="A38" s="208" t="s">
        <v>4</v>
      </c>
      <c r="B38" s="45">
        <v>7656</v>
      </c>
      <c r="C38" s="233" t="s">
        <v>42</v>
      </c>
      <c r="D38" s="234"/>
      <c r="E38" s="46" t="s">
        <v>20</v>
      </c>
      <c r="F38" s="82">
        <f t="shared" ref="F38:G38" si="63">F40+F42+F44</f>
        <v>60000000</v>
      </c>
      <c r="G38" s="83">
        <f t="shared" si="63"/>
        <v>59585666</v>
      </c>
      <c r="H38" s="84">
        <f t="shared" ref="H38:H62" si="64">G38/F38</f>
        <v>0.99309443333333336</v>
      </c>
      <c r="I38" s="83">
        <v>59585666</v>
      </c>
      <c r="J38" s="85">
        <f>I38/F38</f>
        <v>0.99309443333333336</v>
      </c>
      <c r="K38" s="82">
        <f t="shared" ref="K38:L38" si="65">K40+K42+K44</f>
        <v>134400000</v>
      </c>
      <c r="L38" s="83">
        <f t="shared" si="65"/>
        <v>134342840</v>
      </c>
      <c r="M38" s="84">
        <f t="shared" ref="M38:M82" si="66">L38/K38</f>
        <v>0.99957470238095236</v>
      </c>
      <c r="N38" s="83">
        <v>134342840</v>
      </c>
      <c r="O38" s="85">
        <f>N38/K38</f>
        <v>0.99957470238095236</v>
      </c>
      <c r="P38" s="82">
        <f t="shared" ref="P38:Q38" si="67">P40+P42+P44</f>
        <v>380000000</v>
      </c>
      <c r="Q38" s="83">
        <f t="shared" si="67"/>
        <v>379962418</v>
      </c>
      <c r="R38" s="84">
        <f t="shared" ref="R38:R53" si="68">Q38/P38</f>
        <v>0.99990109999999999</v>
      </c>
      <c r="S38" s="83">
        <f>S40+S42+S44</f>
        <v>367115010</v>
      </c>
      <c r="T38" s="85">
        <f>S38/P38</f>
        <v>0.96609213157894736</v>
      </c>
      <c r="U38" s="82">
        <f>U40+U42</f>
        <v>212467447</v>
      </c>
      <c r="V38" s="82">
        <f>V40+V42</f>
        <v>211968171</v>
      </c>
      <c r="W38" s="84">
        <f t="shared" ref="W38:W42" si="69">V38/U38</f>
        <v>0.99765010590069358</v>
      </c>
      <c r="X38" s="86">
        <v>175659262</v>
      </c>
      <c r="Y38" s="85">
        <f>X38/U38</f>
        <v>0.82675847279324632</v>
      </c>
      <c r="Z38" s="51">
        <f t="shared" ref="Z38:AE38" si="70">Z40+Z42+Z44</f>
        <v>476000000</v>
      </c>
      <c r="AA38" s="287">
        <f t="shared" si="70"/>
        <v>150438392</v>
      </c>
      <c r="AB38" s="288">
        <f t="shared" ref="AB38:AB62" si="71">AA38/Z38</f>
        <v>0.31604704201680672</v>
      </c>
      <c r="AC38" s="287">
        <v>129227734</v>
      </c>
      <c r="AD38" s="50">
        <f>AC38/Z38</f>
        <v>0.27148683613445379</v>
      </c>
      <c r="AE38" s="88">
        <f t="shared" si="70"/>
        <v>1262867447</v>
      </c>
      <c r="AF38" s="89">
        <f>AF40+AF42+AF44</f>
        <v>936297487</v>
      </c>
      <c r="AG38" s="90">
        <f t="shared" ref="AG38:AG45" si="72">AF38/AE38</f>
        <v>0.74140598779722922</v>
      </c>
      <c r="AH38" s="89">
        <f>I38+N38+S38+X38+AC38</f>
        <v>865930512</v>
      </c>
      <c r="AI38" s="91">
        <f>AH38/AE38</f>
        <v>0.68568598712165552</v>
      </c>
      <c r="AJ38" s="3"/>
      <c r="AK38" s="3"/>
      <c r="AL38" s="3"/>
      <c r="AM38" s="3"/>
      <c r="AN38" s="3"/>
    </row>
    <row r="39" spans="1:40" ht="15" customHeight="1" x14ac:dyDescent="0.25">
      <c r="A39" s="217" t="s">
        <v>30</v>
      </c>
      <c r="B39" s="220">
        <v>1</v>
      </c>
      <c r="C39" s="223" t="s">
        <v>43</v>
      </c>
      <c r="D39" s="56" t="s">
        <v>28</v>
      </c>
      <c r="E39" s="57" t="s">
        <v>18</v>
      </c>
      <c r="F39" s="95">
        <v>0.1</v>
      </c>
      <c r="G39" s="94">
        <v>0.1</v>
      </c>
      <c r="H39" s="59">
        <f t="shared" si="64"/>
        <v>1</v>
      </c>
      <c r="I39" s="225"/>
      <c r="J39" s="226"/>
      <c r="K39" s="95">
        <v>0.2</v>
      </c>
      <c r="L39" s="94">
        <v>0.2</v>
      </c>
      <c r="M39" s="59">
        <f t="shared" si="66"/>
        <v>1</v>
      </c>
      <c r="N39" s="225"/>
      <c r="O39" s="226"/>
      <c r="P39" s="95">
        <v>0.3</v>
      </c>
      <c r="Q39" s="94">
        <v>0.3</v>
      </c>
      <c r="R39" s="59">
        <f t="shared" si="68"/>
        <v>1</v>
      </c>
      <c r="S39" s="236"/>
      <c r="T39" s="232"/>
      <c r="U39" s="95">
        <v>0.3</v>
      </c>
      <c r="V39" s="94">
        <v>0.3</v>
      </c>
      <c r="W39" s="59">
        <f t="shared" si="69"/>
        <v>1</v>
      </c>
      <c r="X39" s="236"/>
      <c r="Y39" s="232"/>
      <c r="Z39" s="96">
        <v>0.1</v>
      </c>
      <c r="AA39" s="299">
        <v>0.1</v>
      </c>
      <c r="AB39" s="289">
        <f t="shared" si="71"/>
        <v>1</v>
      </c>
      <c r="AC39" s="290"/>
      <c r="AD39" s="291"/>
      <c r="AE39" s="95">
        <f>G39+L39+Q39+U39+Z39</f>
        <v>1.0000000000000002</v>
      </c>
      <c r="AF39" s="94">
        <f>G39+L39+Q39+V39+AA39</f>
        <v>1.0000000000000002</v>
      </c>
      <c r="AG39" s="59">
        <f t="shared" si="72"/>
        <v>1</v>
      </c>
      <c r="AH39" s="225"/>
      <c r="AI39" s="226"/>
      <c r="AJ39" s="3"/>
      <c r="AK39" s="3"/>
      <c r="AL39" s="3"/>
      <c r="AM39" s="3"/>
      <c r="AN39" s="3"/>
    </row>
    <row r="40" spans="1:40" ht="15.75" customHeight="1" x14ac:dyDescent="0.25">
      <c r="A40" s="218"/>
      <c r="B40" s="221"/>
      <c r="C40" s="224"/>
      <c r="D40" s="67"/>
      <c r="E40" s="68" t="s">
        <v>20</v>
      </c>
      <c r="F40" s="69">
        <v>27553255</v>
      </c>
      <c r="G40" s="70">
        <v>27346088</v>
      </c>
      <c r="H40" s="59">
        <f t="shared" si="64"/>
        <v>0.99248121501434228</v>
      </c>
      <c r="I40" s="227"/>
      <c r="J40" s="228"/>
      <c r="K40" s="71">
        <v>63641800</v>
      </c>
      <c r="L40" s="70">
        <v>63641800</v>
      </c>
      <c r="M40" s="59">
        <f t="shared" si="66"/>
        <v>1</v>
      </c>
      <c r="N40" s="227"/>
      <c r="O40" s="228"/>
      <c r="P40" s="71">
        <v>119982000</v>
      </c>
      <c r="Q40" s="70">
        <v>119981209</v>
      </c>
      <c r="R40" s="59">
        <f t="shared" si="68"/>
        <v>0.99999340734443498</v>
      </c>
      <c r="S40" s="70">
        <v>107133801</v>
      </c>
      <c r="T40" s="73">
        <f>S40/P40</f>
        <v>0.89291561234185124</v>
      </c>
      <c r="U40" s="71">
        <v>122597659</v>
      </c>
      <c r="V40" s="70">
        <v>122348021</v>
      </c>
      <c r="W40" s="59">
        <f t="shared" si="69"/>
        <v>0.99796376209761073</v>
      </c>
      <c r="X40" s="97">
        <v>93528262</v>
      </c>
      <c r="Y40" s="73">
        <f>X40/U40</f>
        <v>0.76288782969338753</v>
      </c>
      <c r="Z40" s="319">
        <v>302000000</v>
      </c>
      <c r="AA40" s="319">
        <v>1917336</v>
      </c>
      <c r="AB40" s="289">
        <f t="shared" si="71"/>
        <v>6.3487947019867548E-3</v>
      </c>
      <c r="AC40" s="292">
        <v>0</v>
      </c>
      <c r="AD40" s="289">
        <f>AC40/Z40</f>
        <v>0</v>
      </c>
      <c r="AE40" s="71">
        <f>F40+K40+P40+U40+Z40</f>
        <v>635774714</v>
      </c>
      <c r="AF40" s="71">
        <f>G40+L40+Q40+V40+AA40</f>
        <v>335234454</v>
      </c>
      <c r="AG40" s="59">
        <f t="shared" si="72"/>
        <v>0.52728497472140734</v>
      </c>
      <c r="AH40" s="227"/>
      <c r="AI40" s="228"/>
      <c r="AJ40" s="3"/>
      <c r="AK40" s="3"/>
      <c r="AL40" s="3"/>
      <c r="AM40" s="3"/>
      <c r="AN40" s="3"/>
    </row>
    <row r="41" spans="1:40" ht="15" customHeight="1" x14ac:dyDescent="0.25">
      <c r="A41" s="218"/>
      <c r="B41" s="222">
        <v>2</v>
      </c>
      <c r="C41" s="223" t="s">
        <v>44</v>
      </c>
      <c r="D41" s="56" t="s">
        <v>28</v>
      </c>
      <c r="E41" s="57" t="s">
        <v>18</v>
      </c>
      <c r="F41" s="95">
        <v>0.1</v>
      </c>
      <c r="G41" s="94">
        <v>0.1</v>
      </c>
      <c r="H41" s="59">
        <f t="shared" si="64"/>
        <v>1</v>
      </c>
      <c r="I41" s="227"/>
      <c r="J41" s="228"/>
      <c r="K41" s="95">
        <v>0.2</v>
      </c>
      <c r="L41" s="94">
        <v>0.2</v>
      </c>
      <c r="M41" s="59">
        <f t="shared" si="66"/>
        <v>1</v>
      </c>
      <c r="N41" s="227"/>
      <c r="O41" s="228"/>
      <c r="P41" s="95">
        <v>0.3</v>
      </c>
      <c r="Q41" s="94">
        <v>0.3</v>
      </c>
      <c r="R41" s="59">
        <f t="shared" si="68"/>
        <v>1</v>
      </c>
      <c r="S41" s="236"/>
      <c r="T41" s="232"/>
      <c r="U41" s="95">
        <v>0.3</v>
      </c>
      <c r="V41" s="94">
        <v>0.3</v>
      </c>
      <c r="W41" s="59">
        <f t="shared" si="69"/>
        <v>1</v>
      </c>
      <c r="X41" s="236"/>
      <c r="Y41" s="232"/>
      <c r="Z41" s="96">
        <v>0.1</v>
      </c>
      <c r="AA41" s="299">
        <v>0.1</v>
      </c>
      <c r="AB41" s="289">
        <f t="shared" si="71"/>
        <v>1</v>
      </c>
      <c r="AC41" s="306"/>
      <c r="AD41" s="307"/>
      <c r="AE41" s="95">
        <f>G41+L41+Q41+U41+Z41</f>
        <v>1.0000000000000002</v>
      </c>
      <c r="AF41" s="94">
        <f>G41+L41+Q41+V41+AA41</f>
        <v>1.0000000000000002</v>
      </c>
      <c r="AG41" s="59">
        <f t="shared" si="72"/>
        <v>1</v>
      </c>
      <c r="AH41" s="227"/>
      <c r="AI41" s="228"/>
      <c r="AJ41" s="3"/>
      <c r="AK41" s="3"/>
      <c r="AL41" s="3"/>
      <c r="AM41" s="3"/>
      <c r="AN41" s="3"/>
    </row>
    <row r="42" spans="1:40" ht="15.75" customHeight="1" x14ac:dyDescent="0.25">
      <c r="A42" s="218"/>
      <c r="B42" s="221"/>
      <c r="C42" s="224"/>
      <c r="D42" s="67"/>
      <c r="E42" s="57" t="s">
        <v>20</v>
      </c>
      <c r="F42" s="69">
        <v>27553255</v>
      </c>
      <c r="G42" s="70">
        <v>27346088</v>
      </c>
      <c r="H42" s="59">
        <f t="shared" si="64"/>
        <v>0.99248121501434228</v>
      </c>
      <c r="I42" s="227"/>
      <c r="J42" s="228"/>
      <c r="K42" s="71">
        <v>63641800</v>
      </c>
      <c r="L42" s="70">
        <v>63641800</v>
      </c>
      <c r="M42" s="59">
        <f t="shared" si="66"/>
        <v>1</v>
      </c>
      <c r="N42" s="227"/>
      <c r="O42" s="228"/>
      <c r="P42" s="71">
        <v>79982000</v>
      </c>
      <c r="Q42" s="70">
        <v>79981209</v>
      </c>
      <c r="R42" s="59">
        <f t="shared" si="68"/>
        <v>0.99999011027481188</v>
      </c>
      <c r="S42" s="70">
        <v>79981209</v>
      </c>
      <c r="T42" s="73">
        <f>S42/P42</f>
        <v>0.99999011027481188</v>
      </c>
      <c r="U42" s="71">
        <v>89869788</v>
      </c>
      <c r="V42" s="70">
        <v>89620150</v>
      </c>
      <c r="W42" s="59">
        <f t="shared" si="69"/>
        <v>0.9972222255603852</v>
      </c>
      <c r="X42" s="97">
        <v>82131000</v>
      </c>
      <c r="Y42" s="73">
        <f>X42/U42</f>
        <v>0.9138888810998419</v>
      </c>
      <c r="Z42" s="319">
        <v>174000000</v>
      </c>
      <c r="AA42" s="319">
        <v>148521056</v>
      </c>
      <c r="AB42" s="289">
        <f t="shared" si="71"/>
        <v>0.85356928735632187</v>
      </c>
      <c r="AC42" s="319">
        <v>13469683</v>
      </c>
      <c r="AD42" s="289">
        <f>AC42/Z42</f>
        <v>7.7411971264367815E-2</v>
      </c>
      <c r="AE42" s="71">
        <f>F42+K42+P42+U42+Z42</f>
        <v>435046843</v>
      </c>
      <c r="AF42" s="71">
        <f>G42+L42+Q42+V42+AA42</f>
        <v>409110303</v>
      </c>
      <c r="AG42" s="59">
        <f t="shared" si="72"/>
        <v>0.940382190062232</v>
      </c>
      <c r="AH42" s="227"/>
      <c r="AI42" s="228"/>
      <c r="AJ42" s="3"/>
      <c r="AK42" s="3"/>
      <c r="AL42" s="3"/>
      <c r="AM42" s="3"/>
      <c r="AN42" s="3"/>
    </row>
    <row r="43" spans="1:40" ht="15" customHeight="1" x14ac:dyDescent="0.25">
      <c r="A43" s="218"/>
      <c r="B43" s="222">
        <v>3</v>
      </c>
      <c r="C43" s="223" t="s">
        <v>45</v>
      </c>
      <c r="D43" s="56" t="s">
        <v>28</v>
      </c>
      <c r="E43" s="57" t="s">
        <v>18</v>
      </c>
      <c r="F43" s="95">
        <v>0.1</v>
      </c>
      <c r="G43" s="94">
        <v>0.1</v>
      </c>
      <c r="H43" s="59">
        <f t="shared" si="64"/>
        <v>1</v>
      </c>
      <c r="I43" s="227"/>
      <c r="J43" s="228"/>
      <c r="K43" s="95">
        <v>0.2</v>
      </c>
      <c r="L43" s="94">
        <v>0.2</v>
      </c>
      <c r="M43" s="59">
        <f t="shared" si="66"/>
        <v>1</v>
      </c>
      <c r="N43" s="227"/>
      <c r="O43" s="228"/>
      <c r="P43" s="95">
        <v>0.7</v>
      </c>
      <c r="Q43" s="94">
        <v>0.7</v>
      </c>
      <c r="R43" s="59">
        <f t="shared" si="68"/>
        <v>1</v>
      </c>
      <c r="S43" s="236"/>
      <c r="T43" s="232"/>
      <c r="U43" s="95">
        <v>0</v>
      </c>
      <c r="V43" s="94">
        <v>0</v>
      </c>
      <c r="W43" s="59">
        <f t="shared" ref="W43:W44" si="73">IFERROR(V43/U43,0)</f>
        <v>0</v>
      </c>
      <c r="X43" s="236"/>
      <c r="Y43" s="232"/>
      <c r="Z43" s="96"/>
      <c r="AA43" s="299"/>
      <c r="AB43" s="289" t="e">
        <f t="shared" si="71"/>
        <v>#DIV/0!</v>
      </c>
      <c r="AC43" s="306"/>
      <c r="AD43" s="307"/>
      <c r="AE43" s="95">
        <f>G43+L43+Q43+U43+Z43</f>
        <v>1</v>
      </c>
      <c r="AF43" s="94">
        <f>G43+L43+Q43+V43</f>
        <v>1</v>
      </c>
      <c r="AG43" s="59">
        <f t="shared" si="72"/>
        <v>1</v>
      </c>
      <c r="AH43" s="227"/>
      <c r="AI43" s="228"/>
      <c r="AJ43" s="3"/>
      <c r="AK43" s="3"/>
      <c r="AL43" s="3"/>
      <c r="AM43" s="3"/>
      <c r="AN43" s="3"/>
    </row>
    <row r="44" spans="1:40" ht="15.75" customHeight="1" x14ac:dyDescent="0.25">
      <c r="A44" s="219"/>
      <c r="B44" s="221"/>
      <c r="C44" s="224"/>
      <c r="D44" s="67"/>
      <c r="E44" s="57" t="s">
        <v>20</v>
      </c>
      <c r="F44" s="69">
        <v>4893490</v>
      </c>
      <c r="G44" s="70">
        <v>4893490</v>
      </c>
      <c r="H44" s="59">
        <f t="shared" si="64"/>
        <v>1</v>
      </c>
      <c r="I44" s="229"/>
      <c r="J44" s="230"/>
      <c r="K44" s="71">
        <v>7116400</v>
      </c>
      <c r="L44" s="70">
        <v>7059240</v>
      </c>
      <c r="M44" s="59">
        <f t="shared" si="66"/>
        <v>0.99196784891237144</v>
      </c>
      <c r="N44" s="229"/>
      <c r="O44" s="230"/>
      <c r="P44" s="71">
        <v>180036000</v>
      </c>
      <c r="Q44" s="70">
        <v>180000000</v>
      </c>
      <c r="R44" s="59">
        <f t="shared" si="68"/>
        <v>0.99980003999200162</v>
      </c>
      <c r="S44" s="70">
        <v>180000000</v>
      </c>
      <c r="T44" s="73">
        <f t="shared" ref="T44:T45" si="74">S44/P44</f>
        <v>0.99980003999200162</v>
      </c>
      <c r="U44" s="71">
        <v>0</v>
      </c>
      <c r="V44" s="70">
        <v>0</v>
      </c>
      <c r="W44" s="59">
        <f t="shared" si="73"/>
        <v>0</v>
      </c>
      <c r="X44" s="97">
        <v>0</v>
      </c>
      <c r="Y44" s="73">
        <v>0</v>
      </c>
      <c r="Z44" s="74">
        <v>0</v>
      </c>
      <c r="AA44" s="292"/>
      <c r="AB44" s="289" t="e">
        <f t="shared" si="71"/>
        <v>#DIV/0!</v>
      </c>
      <c r="AC44" s="308" t="s">
        <v>111</v>
      </c>
      <c r="AD44" s="309"/>
      <c r="AE44" s="71">
        <f>F44+K44+P44+U44+Z44</f>
        <v>192045890</v>
      </c>
      <c r="AF44" s="71">
        <f>G44+L44+Q44+V44+AA44</f>
        <v>191952730</v>
      </c>
      <c r="AG44" s="59">
        <f t="shared" si="72"/>
        <v>0.99951490760880124</v>
      </c>
      <c r="AH44" s="229"/>
      <c r="AI44" s="230"/>
      <c r="AJ44" s="3"/>
      <c r="AK44" s="3"/>
      <c r="AL44" s="3"/>
      <c r="AM44" s="3"/>
      <c r="AN44" s="3"/>
    </row>
    <row r="45" spans="1:40" ht="15.75" customHeight="1" x14ac:dyDescent="0.25">
      <c r="A45" s="206" t="s">
        <v>14</v>
      </c>
      <c r="B45" s="27">
        <v>21</v>
      </c>
      <c r="C45" s="258" t="s">
        <v>46</v>
      </c>
      <c r="D45" s="245"/>
      <c r="E45" s="259"/>
      <c r="F45" s="28">
        <f t="shared" ref="F45:G45" si="75">F48+F56+F64+F72</f>
        <v>16054299330</v>
      </c>
      <c r="G45" s="29">
        <f t="shared" si="75"/>
        <v>14571783857</v>
      </c>
      <c r="H45" s="30">
        <f t="shared" si="64"/>
        <v>0.90765617094047291</v>
      </c>
      <c r="I45" s="29">
        <f>I48+I56+I64+I72</f>
        <v>12685074228</v>
      </c>
      <c r="J45" s="31">
        <f>I45/F45</f>
        <v>0.79013564947651937</v>
      </c>
      <c r="K45" s="28">
        <f t="shared" ref="K45:L45" si="76">K48+K56+K64+K72</f>
        <v>71653724167</v>
      </c>
      <c r="L45" s="29">
        <f t="shared" si="76"/>
        <v>43603574733</v>
      </c>
      <c r="M45" s="30">
        <f t="shared" si="66"/>
        <v>0.60853186962585748</v>
      </c>
      <c r="N45" s="29">
        <f>N48+N56+N64+N72</f>
        <v>41712283393</v>
      </c>
      <c r="O45" s="31">
        <f>N45/K45</f>
        <v>0.58213699117415196</v>
      </c>
      <c r="P45" s="28">
        <f t="shared" ref="P45:Q45" si="77">P48+P56+P64+P72</f>
        <v>87804092763</v>
      </c>
      <c r="Q45" s="29">
        <f t="shared" si="77"/>
        <v>72098832909</v>
      </c>
      <c r="R45" s="30">
        <f t="shared" si="68"/>
        <v>0.82113294084831001</v>
      </c>
      <c r="S45" s="29">
        <f>S48+S56+S64+S72</f>
        <v>65061302050</v>
      </c>
      <c r="T45" s="31">
        <f t="shared" si="74"/>
        <v>0.74098256701555898</v>
      </c>
      <c r="U45" s="28">
        <f t="shared" ref="U45:V45" si="78">U48+U56+U64+U72</f>
        <v>135201381297</v>
      </c>
      <c r="V45" s="29">
        <f t="shared" si="78"/>
        <v>131070041021</v>
      </c>
      <c r="W45" s="30">
        <f t="shared" ref="W45:W112" si="79">V45/U45</f>
        <v>0.96944306162875227</v>
      </c>
      <c r="X45" s="32">
        <f>X48+X56+X64+X72</f>
        <v>94594777086</v>
      </c>
      <c r="Y45" s="31">
        <f>X45/U45</f>
        <v>0.69965836279587612</v>
      </c>
      <c r="Z45" s="33">
        <f t="shared" ref="Z45:AF45" si="80">Z48+Z56+Z64+Z72</f>
        <v>79806379000</v>
      </c>
      <c r="AA45" s="282">
        <f t="shared" si="80"/>
        <v>25209734406</v>
      </c>
      <c r="AB45" s="283">
        <f t="shared" si="71"/>
        <v>0.31588620761756403</v>
      </c>
      <c r="AC45" s="282">
        <f>AC48+AC56+AC64+AC72</f>
        <v>7097334269</v>
      </c>
      <c r="AD45" s="284">
        <f>AC45/Z45</f>
        <v>8.8931916946137848E-2</v>
      </c>
      <c r="AE45" s="28">
        <f t="shared" si="80"/>
        <v>390519876557</v>
      </c>
      <c r="AF45" s="29">
        <f t="shared" si="80"/>
        <v>286553966926</v>
      </c>
      <c r="AG45" s="30">
        <f t="shared" si="72"/>
        <v>0.73377562610228575</v>
      </c>
      <c r="AH45" s="29">
        <f>I45+N45+S45+X45</f>
        <v>214053436757</v>
      </c>
      <c r="AI45" s="31">
        <f>AH45/AE45</f>
        <v>0.54812430712667426</v>
      </c>
      <c r="AJ45" s="3"/>
      <c r="AK45" s="3"/>
      <c r="AL45" s="3"/>
      <c r="AM45" s="3"/>
      <c r="AN45" s="3"/>
    </row>
    <row r="46" spans="1:40" ht="36.75" customHeight="1" x14ac:dyDescent="0.25">
      <c r="A46" s="207" t="s">
        <v>3</v>
      </c>
      <c r="B46" s="38">
        <v>147</v>
      </c>
      <c r="C46" s="39" t="s">
        <v>47</v>
      </c>
      <c r="D46" s="40" t="s">
        <v>17</v>
      </c>
      <c r="E46" s="41" t="s">
        <v>18</v>
      </c>
      <c r="F46" s="123">
        <v>1</v>
      </c>
      <c r="G46" s="124">
        <v>1</v>
      </c>
      <c r="H46" s="43">
        <f t="shared" si="64"/>
        <v>1</v>
      </c>
      <c r="I46" s="252"/>
      <c r="J46" s="226"/>
      <c r="K46" s="123">
        <v>1</v>
      </c>
      <c r="L46" s="124">
        <v>1</v>
      </c>
      <c r="M46" s="43">
        <f t="shared" si="66"/>
        <v>1</v>
      </c>
      <c r="N46" s="252"/>
      <c r="O46" s="226"/>
      <c r="P46" s="123">
        <v>1</v>
      </c>
      <c r="Q46" s="124">
        <v>1</v>
      </c>
      <c r="R46" s="43">
        <f t="shared" si="68"/>
        <v>1</v>
      </c>
      <c r="S46" s="252"/>
      <c r="T46" s="226"/>
      <c r="U46" s="123">
        <v>1</v>
      </c>
      <c r="V46" s="124">
        <v>1</v>
      </c>
      <c r="W46" s="43">
        <f t="shared" si="79"/>
        <v>1</v>
      </c>
      <c r="X46" s="252"/>
      <c r="Y46" s="226"/>
      <c r="Z46" s="126">
        <v>1</v>
      </c>
      <c r="AA46" s="310">
        <v>0.79</v>
      </c>
      <c r="AB46" s="285">
        <f t="shared" si="71"/>
        <v>0.79</v>
      </c>
      <c r="AC46" s="216"/>
      <c r="AD46" s="294"/>
      <c r="AE46" s="249"/>
      <c r="AF46" s="240"/>
      <c r="AG46" s="240"/>
      <c r="AH46" s="240"/>
      <c r="AI46" s="226"/>
      <c r="AJ46" s="3"/>
      <c r="AK46" s="3"/>
      <c r="AL46" s="3"/>
      <c r="AM46" s="3"/>
      <c r="AN46" s="3"/>
    </row>
    <row r="47" spans="1:40" ht="30" customHeight="1" x14ac:dyDescent="0.25">
      <c r="A47" s="207" t="s">
        <v>3</v>
      </c>
      <c r="B47" s="38">
        <v>148</v>
      </c>
      <c r="C47" s="39" t="s">
        <v>48</v>
      </c>
      <c r="D47" s="40" t="s">
        <v>17</v>
      </c>
      <c r="E47" s="41" t="s">
        <v>18</v>
      </c>
      <c r="F47" s="123">
        <v>1</v>
      </c>
      <c r="G47" s="124">
        <v>0.97</v>
      </c>
      <c r="H47" s="43">
        <f t="shared" si="64"/>
        <v>0.97</v>
      </c>
      <c r="I47" s="229"/>
      <c r="J47" s="230"/>
      <c r="K47" s="123">
        <v>1</v>
      </c>
      <c r="L47" s="124">
        <v>1</v>
      </c>
      <c r="M47" s="43">
        <f t="shared" si="66"/>
        <v>1</v>
      </c>
      <c r="N47" s="229"/>
      <c r="O47" s="230"/>
      <c r="P47" s="123">
        <v>1</v>
      </c>
      <c r="Q47" s="124">
        <v>1</v>
      </c>
      <c r="R47" s="43">
        <f t="shared" si="68"/>
        <v>1</v>
      </c>
      <c r="S47" s="229"/>
      <c r="T47" s="230"/>
      <c r="U47" s="123">
        <v>1</v>
      </c>
      <c r="V47" s="124">
        <v>1</v>
      </c>
      <c r="W47" s="43">
        <f t="shared" si="79"/>
        <v>1</v>
      </c>
      <c r="X47" s="229"/>
      <c r="Y47" s="230"/>
      <c r="Z47" s="126">
        <v>1</v>
      </c>
      <c r="AA47" s="310">
        <v>1</v>
      </c>
      <c r="AB47" s="285">
        <f t="shared" si="71"/>
        <v>1</v>
      </c>
      <c r="AC47" s="297"/>
      <c r="AD47" s="298"/>
      <c r="AE47" s="250"/>
      <c r="AF47" s="242"/>
      <c r="AG47" s="242"/>
      <c r="AH47" s="242"/>
      <c r="AI47" s="230"/>
      <c r="AJ47" s="3"/>
      <c r="AK47" s="3"/>
      <c r="AL47" s="3"/>
      <c r="AM47" s="3"/>
      <c r="AN47" s="3"/>
    </row>
    <row r="48" spans="1:40" ht="25.5" customHeight="1" x14ac:dyDescent="0.25">
      <c r="A48" s="208" t="s">
        <v>4</v>
      </c>
      <c r="B48" s="45">
        <v>7648</v>
      </c>
      <c r="C48" s="233" t="s">
        <v>49</v>
      </c>
      <c r="D48" s="234"/>
      <c r="E48" s="46" t="s">
        <v>20</v>
      </c>
      <c r="F48" s="88">
        <f t="shared" ref="F48:G48" si="81">F50+F52+F54</f>
        <v>2224223758</v>
      </c>
      <c r="G48" s="89">
        <f t="shared" si="81"/>
        <v>1947520508</v>
      </c>
      <c r="H48" s="127">
        <f t="shared" si="64"/>
        <v>0.87559558744718702</v>
      </c>
      <c r="I48" s="89">
        <v>1788989580</v>
      </c>
      <c r="J48" s="91">
        <f>I48/F48</f>
        <v>0.80432086635413058</v>
      </c>
      <c r="K48" s="88">
        <f t="shared" ref="K48:L48" si="82">K50+K52+K54</f>
        <v>3793411836</v>
      </c>
      <c r="L48" s="89">
        <f t="shared" si="82"/>
        <v>3785719975</v>
      </c>
      <c r="M48" s="128">
        <f t="shared" si="66"/>
        <v>0.9979723105920103</v>
      </c>
      <c r="N48" s="89">
        <v>3559456906</v>
      </c>
      <c r="O48" s="91">
        <f>N48/K48</f>
        <v>0.93832598723404204</v>
      </c>
      <c r="P48" s="82">
        <f t="shared" ref="P48:Q48" si="83">P50+P52+P54</f>
        <v>8279694920</v>
      </c>
      <c r="Q48" s="83">
        <f t="shared" si="83"/>
        <v>8274563431</v>
      </c>
      <c r="R48" s="128">
        <f t="shared" si="68"/>
        <v>0.99938023211608862</v>
      </c>
      <c r="S48" s="89">
        <f>S50+S52+S54</f>
        <v>7815910436</v>
      </c>
      <c r="T48" s="129">
        <f>S48/P48</f>
        <v>0.94398531727543411</v>
      </c>
      <c r="U48" s="88">
        <f>U50+U52+U54</f>
        <v>6359393495</v>
      </c>
      <c r="V48" s="89">
        <f>V50+V52+V54</f>
        <v>6321992269</v>
      </c>
      <c r="W48" s="90">
        <f t="shared" si="79"/>
        <v>0.99411874323716465</v>
      </c>
      <c r="X48" s="130">
        <v>6019832794</v>
      </c>
      <c r="Y48" s="91">
        <f>X48/U48</f>
        <v>0.94660486078319017</v>
      </c>
      <c r="Z48" s="131">
        <f t="shared" ref="Z48:AE48" si="84">Z50+Z52+Z54</f>
        <v>7380161000</v>
      </c>
      <c r="AA48" s="53">
        <f t="shared" si="84"/>
        <v>3846050720</v>
      </c>
      <c r="AB48" s="311">
        <f t="shared" si="71"/>
        <v>0.52113371510458917</v>
      </c>
      <c r="AC48" s="53">
        <f>AC50+AC52+AC54</f>
        <v>592661359</v>
      </c>
      <c r="AD48" s="55">
        <f>AC48/Z48</f>
        <v>8.0304665304727088E-2</v>
      </c>
      <c r="AE48" s="88">
        <f t="shared" si="84"/>
        <v>28036885009</v>
      </c>
      <c r="AF48" s="89">
        <f>AF50+AF52+AF54</f>
        <v>24175846903</v>
      </c>
      <c r="AG48" s="90">
        <f>AF48/AE48</f>
        <v>0.86228719400316456</v>
      </c>
      <c r="AH48" s="89">
        <f>I48+N48+S48+X48+AC48</f>
        <v>19776851075</v>
      </c>
      <c r="AI48" s="91">
        <f>AH48/AE48</f>
        <v>0.70538688833126495</v>
      </c>
      <c r="AJ48" s="3"/>
      <c r="AK48" s="3"/>
      <c r="AL48" s="3"/>
      <c r="AM48" s="3"/>
      <c r="AN48" s="3"/>
    </row>
    <row r="49" spans="1:40" ht="15" customHeight="1" x14ac:dyDescent="0.25">
      <c r="A49" s="217" t="s">
        <v>30</v>
      </c>
      <c r="B49" s="220">
        <v>1</v>
      </c>
      <c r="C49" s="223" t="s">
        <v>50</v>
      </c>
      <c r="D49" s="56" t="s">
        <v>17</v>
      </c>
      <c r="E49" s="57" t="s">
        <v>18</v>
      </c>
      <c r="F49" s="117">
        <v>20</v>
      </c>
      <c r="G49" s="132">
        <v>20</v>
      </c>
      <c r="H49" s="61">
        <f t="shared" si="64"/>
        <v>1</v>
      </c>
      <c r="I49" s="254"/>
      <c r="J49" s="226"/>
      <c r="K49" s="133">
        <v>20</v>
      </c>
      <c r="L49" s="132">
        <v>20</v>
      </c>
      <c r="M49" s="134">
        <f t="shared" si="66"/>
        <v>1</v>
      </c>
      <c r="N49" s="225"/>
      <c r="O49" s="226"/>
      <c r="P49" s="117">
        <v>20</v>
      </c>
      <c r="Q49" s="100">
        <v>20</v>
      </c>
      <c r="R49" s="135">
        <f t="shared" si="68"/>
        <v>1</v>
      </c>
      <c r="S49" s="277"/>
      <c r="T49" s="228"/>
      <c r="U49" s="117">
        <v>20</v>
      </c>
      <c r="V49" s="136">
        <v>20</v>
      </c>
      <c r="W49" s="137">
        <f t="shared" si="79"/>
        <v>1</v>
      </c>
      <c r="X49" s="236"/>
      <c r="Y49" s="232"/>
      <c r="Z49" s="132">
        <v>20</v>
      </c>
      <c r="AA49" s="312">
        <v>20</v>
      </c>
      <c r="AB49" s="313">
        <f t="shared" si="71"/>
        <v>1</v>
      </c>
      <c r="AC49" s="289"/>
      <c r="AD49" s="289"/>
      <c r="AE49" s="65" t="s">
        <v>22</v>
      </c>
      <c r="AF49" s="66" t="s">
        <v>22</v>
      </c>
      <c r="AG49" s="66" t="s">
        <v>22</v>
      </c>
      <c r="AH49" s="243"/>
      <c r="AI49" s="226"/>
      <c r="AJ49" s="3"/>
      <c r="AK49" s="3"/>
      <c r="AL49" s="3"/>
      <c r="AM49" s="3"/>
      <c r="AN49" s="3"/>
    </row>
    <row r="50" spans="1:40" ht="15.75" customHeight="1" x14ac:dyDescent="0.25">
      <c r="A50" s="218"/>
      <c r="B50" s="221"/>
      <c r="C50" s="224"/>
      <c r="D50" s="67"/>
      <c r="E50" s="68" t="s">
        <v>20</v>
      </c>
      <c r="F50" s="69">
        <v>390226868</v>
      </c>
      <c r="G50" s="70">
        <v>297307485</v>
      </c>
      <c r="H50" s="59">
        <f t="shared" si="64"/>
        <v>0.76188368710685495</v>
      </c>
      <c r="I50" s="241"/>
      <c r="J50" s="228"/>
      <c r="K50" s="71">
        <v>2797071494</v>
      </c>
      <c r="L50" s="70">
        <v>2789881808</v>
      </c>
      <c r="M50" s="61">
        <f t="shared" si="66"/>
        <v>0.99742956659655546</v>
      </c>
      <c r="N50" s="227"/>
      <c r="O50" s="228"/>
      <c r="P50" s="138">
        <v>3659745259</v>
      </c>
      <c r="Q50" s="139">
        <v>3654888480</v>
      </c>
      <c r="R50" s="61">
        <f t="shared" si="68"/>
        <v>0.99867291883552378</v>
      </c>
      <c r="S50" s="70">
        <v>3606796523</v>
      </c>
      <c r="T50" s="116">
        <f>S50/P50</f>
        <v>0.98553212525659017</v>
      </c>
      <c r="U50" s="71">
        <v>3658413459</v>
      </c>
      <c r="V50" s="70">
        <v>3654506221</v>
      </c>
      <c r="W50" s="59">
        <f t="shared" si="79"/>
        <v>0.99893198566980235</v>
      </c>
      <c r="X50" s="97">
        <f>3487591489</f>
        <v>3487591489</v>
      </c>
      <c r="Y50" s="73">
        <f>X50/U50</f>
        <v>0.95330709010492953</v>
      </c>
      <c r="Z50" s="319">
        <v>4734180000</v>
      </c>
      <c r="AA50" s="319">
        <v>3038583279</v>
      </c>
      <c r="AB50" s="289">
        <f t="shared" si="71"/>
        <v>0.64183940597949385</v>
      </c>
      <c r="AC50" s="292">
        <v>498332096</v>
      </c>
      <c r="AD50" s="289">
        <f>AC50/Z50</f>
        <v>0.1052626000701283</v>
      </c>
      <c r="AE50" s="71">
        <f>F50+K50+P50+U50+Z50</f>
        <v>15239637080</v>
      </c>
      <c r="AF50" s="71">
        <f>G50+L50+Q50+V50+AA50</f>
        <v>13435167273</v>
      </c>
      <c r="AG50" s="59">
        <f>AF50/AE50</f>
        <v>0.88159364966977283</v>
      </c>
      <c r="AH50" s="227"/>
      <c r="AI50" s="228"/>
      <c r="AJ50" s="3"/>
      <c r="AK50" s="3"/>
      <c r="AL50" s="3"/>
      <c r="AM50" s="3"/>
      <c r="AN50" s="3"/>
    </row>
    <row r="51" spans="1:40" ht="15" customHeight="1" x14ac:dyDescent="0.25">
      <c r="A51" s="218"/>
      <c r="B51" s="220">
        <v>2</v>
      </c>
      <c r="C51" s="223" t="s">
        <v>51</v>
      </c>
      <c r="D51" s="56" t="s">
        <v>17</v>
      </c>
      <c r="E51" s="57" t="s">
        <v>18</v>
      </c>
      <c r="F51" s="117">
        <v>26</v>
      </c>
      <c r="G51" s="100">
        <v>24.44</v>
      </c>
      <c r="H51" s="59">
        <f t="shared" si="64"/>
        <v>0.94000000000000006</v>
      </c>
      <c r="I51" s="241"/>
      <c r="J51" s="228"/>
      <c r="K51" s="117">
        <v>26</v>
      </c>
      <c r="L51" s="100">
        <v>26</v>
      </c>
      <c r="M51" s="61">
        <f t="shared" si="66"/>
        <v>1</v>
      </c>
      <c r="N51" s="227"/>
      <c r="O51" s="228"/>
      <c r="P51" s="117">
        <v>26</v>
      </c>
      <c r="Q51" s="100">
        <v>26</v>
      </c>
      <c r="R51" s="61">
        <f t="shared" si="68"/>
        <v>1</v>
      </c>
      <c r="S51" s="277"/>
      <c r="T51" s="228"/>
      <c r="U51" s="65">
        <v>26</v>
      </c>
      <c r="V51" s="94">
        <v>26</v>
      </c>
      <c r="W51" s="59">
        <f t="shared" si="79"/>
        <v>1</v>
      </c>
      <c r="X51" s="225"/>
      <c r="Y51" s="226"/>
      <c r="Z51" s="278">
        <v>26</v>
      </c>
      <c r="AA51" s="321">
        <v>26</v>
      </c>
      <c r="AB51" s="305">
        <f t="shared" si="71"/>
        <v>1</v>
      </c>
      <c r="AC51" s="289"/>
      <c r="AD51" s="289"/>
      <c r="AE51" s="65" t="s">
        <v>22</v>
      </c>
      <c r="AF51" s="66" t="s">
        <v>22</v>
      </c>
      <c r="AG51" s="66" t="s">
        <v>22</v>
      </c>
      <c r="AH51" s="227"/>
      <c r="AI51" s="228"/>
      <c r="AJ51" s="3"/>
      <c r="AK51" s="3"/>
      <c r="AL51" s="3"/>
      <c r="AM51" s="3"/>
      <c r="AN51" s="3"/>
    </row>
    <row r="52" spans="1:40" ht="15.75" customHeight="1" x14ac:dyDescent="0.25">
      <c r="A52" s="218"/>
      <c r="B52" s="221"/>
      <c r="C52" s="224"/>
      <c r="D52" s="67"/>
      <c r="E52" s="57" t="s">
        <v>20</v>
      </c>
      <c r="F52" s="69">
        <v>316698997</v>
      </c>
      <c r="G52" s="140">
        <v>296698752</v>
      </c>
      <c r="H52" s="59">
        <f t="shared" si="64"/>
        <v>0.93684777915479156</v>
      </c>
      <c r="I52" s="241"/>
      <c r="J52" s="228"/>
      <c r="K52" s="71">
        <v>332641231</v>
      </c>
      <c r="L52" s="70">
        <v>332641231</v>
      </c>
      <c r="M52" s="61">
        <f t="shared" si="66"/>
        <v>1</v>
      </c>
      <c r="N52" s="227"/>
      <c r="O52" s="228"/>
      <c r="P52" s="71">
        <v>1222623170</v>
      </c>
      <c r="Q52" s="70">
        <v>1222421066</v>
      </c>
      <c r="R52" s="61">
        <f t="shared" si="68"/>
        <v>0.99983469640936051</v>
      </c>
      <c r="S52" s="70">
        <v>877898533</v>
      </c>
      <c r="T52" s="116">
        <f>S52/P52</f>
        <v>0.71804506453120798</v>
      </c>
      <c r="U52" s="71">
        <v>851861476</v>
      </c>
      <c r="V52" s="70">
        <v>851861476</v>
      </c>
      <c r="W52" s="61">
        <f t="shared" si="79"/>
        <v>1</v>
      </c>
      <c r="X52" s="70">
        <v>739299599</v>
      </c>
      <c r="Y52" s="59">
        <f>X52/U52</f>
        <v>0.86786363725644056</v>
      </c>
      <c r="Z52" s="320">
        <v>730000000</v>
      </c>
      <c r="AA52" s="319">
        <v>249417426</v>
      </c>
      <c r="AB52" s="305">
        <f t="shared" si="71"/>
        <v>0.34166770684931508</v>
      </c>
      <c r="AC52" s="319">
        <v>44017890</v>
      </c>
      <c r="AD52" s="289">
        <f>AC52/Z52</f>
        <v>6.0298479452054791E-2</v>
      </c>
      <c r="AE52" s="71">
        <f>F52+K52+P52+U52+Z52</f>
        <v>3453824874</v>
      </c>
      <c r="AF52" s="71">
        <f>G52+L52+Q52+V52+AA52</f>
        <v>2953039951</v>
      </c>
      <c r="AG52" s="59">
        <f>AF52/AE52</f>
        <v>0.85500569911061453</v>
      </c>
      <c r="AH52" s="227"/>
      <c r="AI52" s="228"/>
      <c r="AJ52" s="3"/>
      <c r="AK52" s="3"/>
      <c r="AL52" s="3"/>
      <c r="AM52" s="3"/>
      <c r="AN52" s="3"/>
    </row>
    <row r="53" spans="1:40" ht="15" customHeight="1" x14ac:dyDescent="0.25">
      <c r="A53" s="218"/>
      <c r="B53" s="220">
        <v>3</v>
      </c>
      <c r="C53" s="223" t="s">
        <v>52</v>
      </c>
      <c r="D53" s="56" t="s">
        <v>17</v>
      </c>
      <c r="E53" s="57" t="s">
        <v>18</v>
      </c>
      <c r="F53" s="117">
        <v>23</v>
      </c>
      <c r="G53" s="132">
        <v>23</v>
      </c>
      <c r="H53" s="59">
        <f t="shared" si="64"/>
        <v>1</v>
      </c>
      <c r="I53" s="241"/>
      <c r="J53" s="228"/>
      <c r="K53" s="117">
        <v>23</v>
      </c>
      <c r="L53" s="100">
        <v>23</v>
      </c>
      <c r="M53" s="61">
        <f t="shared" si="66"/>
        <v>1</v>
      </c>
      <c r="N53" s="227"/>
      <c r="O53" s="228"/>
      <c r="P53" s="141">
        <v>23</v>
      </c>
      <c r="Q53" s="142">
        <v>23</v>
      </c>
      <c r="R53" s="59">
        <f t="shared" si="68"/>
        <v>1</v>
      </c>
      <c r="S53" s="239"/>
      <c r="T53" s="230"/>
      <c r="U53" s="117">
        <v>23</v>
      </c>
      <c r="V53" s="100">
        <v>23</v>
      </c>
      <c r="W53" s="59">
        <f t="shared" si="79"/>
        <v>1</v>
      </c>
      <c r="X53" s="239"/>
      <c r="Y53" s="230"/>
      <c r="Z53" s="278">
        <v>23</v>
      </c>
      <c r="AA53" s="321">
        <v>18.18</v>
      </c>
      <c r="AB53" s="305">
        <f t="shared" si="71"/>
        <v>0.7904347826086956</v>
      </c>
      <c r="AC53" s="289"/>
      <c r="AD53" s="289"/>
      <c r="AE53" s="65" t="s">
        <v>22</v>
      </c>
      <c r="AF53" s="66" t="s">
        <v>22</v>
      </c>
      <c r="AG53" s="59" t="s">
        <v>22</v>
      </c>
      <c r="AH53" s="227"/>
      <c r="AI53" s="228"/>
      <c r="AJ53" s="3"/>
      <c r="AK53" s="3"/>
      <c r="AL53" s="3"/>
      <c r="AM53" s="3"/>
      <c r="AN53" s="3"/>
    </row>
    <row r="54" spans="1:40" ht="15.75" customHeight="1" x14ac:dyDescent="0.25">
      <c r="A54" s="219"/>
      <c r="B54" s="221"/>
      <c r="C54" s="224"/>
      <c r="D54" s="67"/>
      <c r="E54" s="57" t="s">
        <v>20</v>
      </c>
      <c r="F54" s="69">
        <v>1517297893</v>
      </c>
      <c r="G54" s="140">
        <v>1353514271</v>
      </c>
      <c r="H54" s="59">
        <f t="shared" si="64"/>
        <v>0.8920557243533983</v>
      </c>
      <c r="I54" s="242"/>
      <c r="J54" s="230"/>
      <c r="K54" s="71">
        <v>663699111</v>
      </c>
      <c r="L54" s="70">
        <v>663196936</v>
      </c>
      <c r="M54" s="61">
        <f t="shared" si="66"/>
        <v>0.99924336948524251</v>
      </c>
      <c r="N54" s="229"/>
      <c r="O54" s="230"/>
      <c r="P54" s="71">
        <v>3397326491</v>
      </c>
      <c r="Q54" s="66">
        <v>3397253885</v>
      </c>
      <c r="R54" s="72">
        <f>Q53/P53</f>
        <v>1</v>
      </c>
      <c r="S54" s="140">
        <v>3331215380</v>
      </c>
      <c r="T54" s="116">
        <f>S54/P54</f>
        <v>0.98054025388047406</v>
      </c>
      <c r="U54" s="71">
        <v>1849118560</v>
      </c>
      <c r="V54" s="70">
        <f>1815624572</f>
        <v>1815624572</v>
      </c>
      <c r="W54" s="59">
        <f t="shared" si="79"/>
        <v>0.98188651137653393</v>
      </c>
      <c r="X54" s="97">
        <v>1792941706</v>
      </c>
      <c r="Y54" s="73">
        <f>X54/U54</f>
        <v>0.96961965813592832</v>
      </c>
      <c r="Z54" s="320">
        <v>1915981000</v>
      </c>
      <c r="AA54" s="319">
        <v>558050015</v>
      </c>
      <c r="AB54" s="305">
        <f t="shared" si="71"/>
        <v>0.29126072492368138</v>
      </c>
      <c r="AC54" s="319">
        <v>50311373</v>
      </c>
      <c r="AD54" s="289">
        <f>AC54/Z54</f>
        <v>2.6258805802353988E-2</v>
      </c>
      <c r="AE54" s="71">
        <f>F54+K54+P54+U54+Z54</f>
        <v>9343423055</v>
      </c>
      <c r="AF54" s="71">
        <f>G54+L54+Q54+V54+AA54</f>
        <v>7787639679</v>
      </c>
      <c r="AG54" s="59">
        <f>AF54/AE54</f>
        <v>0.83348892939537356</v>
      </c>
      <c r="AH54" s="229"/>
      <c r="AI54" s="230"/>
      <c r="AJ54" s="3"/>
      <c r="AK54" s="3"/>
      <c r="AL54" s="3"/>
      <c r="AM54" s="3"/>
      <c r="AN54" s="3"/>
    </row>
    <row r="55" spans="1:40" ht="40.5" customHeight="1" x14ac:dyDescent="0.25">
      <c r="A55" s="207" t="s">
        <v>3</v>
      </c>
      <c r="B55" s="38">
        <v>151</v>
      </c>
      <c r="C55" s="213" t="s">
        <v>53</v>
      </c>
      <c r="D55" s="40" t="s">
        <v>28</v>
      </c>
      <c r="E55" s="41" t="s">
        <v>18</v>
      </c>
      <c r="F55" s="123">
        <v>0.5</v>
      </c>
      <c r="G55" s="124">
        <v>0.1</v>
      </c>
      <c r="H55" s="43">
        <f t="shared" si="64"/>
        <v>0.2</v>
      </c>
      <c r="I55" s="231"/>
      <c r="J55" s="232"/>
      <c r="K55" s="123">
        <v>1</v>
      </c>
      <c r="L55" s="124">
        <v>1</v>
      </c>
      <c r="M55" s="143">
        <f t="shared" si="66"/>
        <v>1</v>
      </c>
      <c r="N55" s="231"/>
      <c r="O55" s="232"/>
      <c r="P55" s="121">
        <v>4</v>
      </c>
      <c r="Q55" s="122">
        <v>4</v>
      </c>
      <c r="R55" s="43">
        <f t="shared" ref="R55:R82" si="85">Q55/P55</f>
        <v>1</v>
      </c>
      <c r="S55" s="231"/>
      <c r="T55" s="232"/>
      <c r="U55" s="144">
        <f t="shared" ref="U55:V55" si="86">U59</f>
        <v>4.9000000000000004</v>
      </c>
      <c r="V55" s="124">
        <f t="shared" si="86"/>
        <v>4.9000000000000004</v>
      </c>
      <c r="W55" s="43">
        <f t="shared" si="79"/>
        <v>1</v>
      </c>
      <c r="X55" s="231"/>
      <c r="Y55" s="232"/>
      <c r="Z55" s="126">
        <f>Z59</f>
        <v>3</v>
      </c>
      <c r="AA55" s="122">
        <v>3</v>
      </c>
      <c r="AB55" s="285">
        <f t="shared" si="71"/>
        <v>1</v>
      </c>
      <c r="AC55" s="231"/>
      <c r="AD55" s="286"/>
      <c r="AE55" s="244"/>
      <c r="AF55" s="245"/>
      <c r="AG55" s="245"/>
      <c r="AH55" s="245"/>
      <c r="AI55" s="232"/>
      <c r="AJ55" s="3"/>
      <c r="AK55" s="3"/>
      <c r="AL55" s="3"/>
      <c r="AM55" s="3"/>
      <c r="AN55" s="3"/>
    </row>
    <row r="56" spans="1:40" ht="25.5" customHeight="1" x14ac:dyDescent="0.25">
      <c r="A56" s="208" t="s">
        <v>4</v>
      </c>
      <c r="B56" s="45">
        <v>7654</v>
      </c>
      <c r="C56" s="233" t="s">
        <v>54</v>
      </c>
      <c r="D56" s="234"/>
      <c r="E56" s="46" t="s">
        <v>20</v>
      </c>
      <c r="F56" s="82">
        <f t="shared" ref="F56:G56" si="87">F58+F60+F62</f>
        <v>1317303233</v>
      </c>
      <c r="G56" s="83">
        <f t="shared" si="87"/>
        <v>193376848</v>
      </c>
      <c r="H56" s="84">
        <f t="shared" si="64"/>
        <v>0.14679752023352091</v>
      </c>
      <c r="I56" s="83">
        <v>103077397</v>
      </c>
      <c r="J56" s="85">
        <f>I56/F56</f>
        <v>7.8248799834229207E-2</v>
      </c>
      <c r="K56" s="82">
        <f t="shared" ref="K56:L56" si="88">K58+K60+K62</f>
        <v>47254921000</v>
      </c>
      <c r="L56" s="83">
        <f t="shared" si="88"/>
        <v>19405319069</v>
      </c>
      <c r="M56" s="84">
        <f t="shared" si="66"/>
        <v>0.41065181484484969</v>
      </c>
      <c r="N56" s="145">
        <v>18255245217</v>
      </c>
      <c r="O56" s="146">
        <f>N56/K56</f>
        <v>0.38631416222238524</v>
      </c>
      <c r="P56" s="82">
        <f t="shared" ref="P56:Q56" si="89">P58+P60+P62</f>
        <v>47609810156</v>
      </c>
      <c r="Q56" s="83">
        <f t="shared" si="89"/>
        <v>32137475436</v>
      </c>
      <c r="R56" s="84">
        <f t="shared" si="85"/>
        <v>0.67501792867262445</v>
      </c>
      <c r="S56" s="83">
        <f>S58+S60+S62</f>
        <v>26554776627</v>
      </c>
      <c r="T56" s="85">
        <f>S56/P56</f>
        <v>0.55775850691253914</v>
      </c>
      <c r="U56" s="82">
        <f>U58+U60+U62</f>
        <v>87764990000</v>
      </c>
      <c r="V56" s="82">
        <f>V58+V60+V62</f>
        <v>83933539402</v>
      </c>
      <c r="W56" s="84">
        <f t="shared" si="79"/>
        <v>0.95634420287634059</v>
      </c>
      <c r="X56" s="86">
        <f>X58+X60+X62</f>
        <v>50576170513</v>
      </c>
      <c r="Y56" s="85">
        <f>X56/U56</f>
        <v>0.57626817382420936</v>
      </c>
      <c r="Z56" s="87">
        <f t="shared" ref="Z56:AE56" si="90">Z58+Z60+Z62</f>
        <v>38979301000</v>
      </c>
      <c r="AA56" s="287">
        <f t="shared" si="90"/>
        <v>7629135203</v>
      </c>
      <c r="AB56" s="288">
        <f t="shared" si="71"/>
        <v>0.19572272994325887</v>
      </c>
      <c r="AC56" s="287">
        <f>AC58+AC60+AC62</f>
        <v>1102613936</v>
      </c>
      <c r="AD56" s="50">
        <f>AC56/Z56</f>
        <v>2.8287165436855832E-2</v>
      </c>
      <c r="AE56" s="88">
        <f t="shared" si="90"/>
        <v>222926325389</v>
      </c>
      <c r="AF56" s="89">
        <f>AF58+AF60+AF62</f>
        <v>143298845958</v>
      </c>
      <c r="AG56" s="90">
        <f t="shared" ref="AG56:AG62" si="91">AF56/AE56</f>
        <v>0.64280809235045544</v>
      </c>
      <c r="AH56" s="89">
        <f>I56+N56+S56+X56+AC56</f>
        <v>96591883690</v>
      </c>
      <c r="AI56" s="91">
        <f>AH56/AE56</f>
        <v>0.43329061079461995</v>
      </c>
      <c r="AJ56" s="3"/>
      <c r="AK56" s="92"/>
      <c r="AL56" s="3"/>
      <c r="AM56" s="3"/>
      <c r="AN56" s="3"/>
    </row>
    <row r="57" spans="1:40" ht="15" customHeight="1" x14ac:dyDescent="0.25">
      <c r="A57" s="217" t="s">
        <v>30</v>
      </c>
      <c r="B57" s="222">
        <v>1</v>
      </c>
      <c r="C57" s="223" t="s">
        <v>55</v>
      </c>
      <c r="D57" s="56" t="s">
        <v>28</v>
      </c>
      <c r="E57" s="57" t="s">
        <v>18</v>
      </c>
      <c r="F57" s="117">
        <v>2</v>
      </c>
      <c r="G57" s="100">
        <v>2</v>
      </c>
      <c r="H57" s="59">
        <f t="shared" si="64"/>
        <v>1</v>
      </c>
      <c r="I57" s="225"/>
      <c r="J57" s="226"/>
      <c r="K57" s="117">
        <v>1</v>
      </c>
      <c r="L57" s="100">
        <v>1</v>
      </c>
      <c r="M57" s="59">
        <f t="shared" si="66"/>
        <v>1</v>
      </c>
      <c r="N57" s="225"/>
      <c r="O57" s="226"/>
      <c r="P57" s="117">
        <v>1</v>
      </c>
      <c r="Q57" s="100">
        <v>1</v>
      </c>
      <c r="R57" s="59">
        <f t="shared" si="85"/>
        <v>1</v>
      </c>
      <c r="S57" s="236"/>
      <c r="T57" s="232"/>
      <c r="U57" s="117">
        <v>1</v>
      </c>
      <c r="V57" s="100">
        <v>1</v>
      </c>
      <c r="W57" s="59">
        <f t="shared" si="79"/>
        <v>1</v>
      </c>
      <c r="X57" s="236"/>
      <c r="Y57" s="232"/>
      <c r="Z57" s="120">
        <v>1</v>
      </c>
      <c r="AA57" s="300">
        <v>1</v>
      </c>
      <c r="AB57" s="289">
        <f t="shared" si="71"/>
        <v>1</v>
      </c>
      <c r="AC57" s="289"/>
      <c r="AD57" s="289"/>
      <c r="AE57" s="117">
        <f>G57+L57+Q57+U57+Z57</f>
        <v>6</v>
      </c>
      <c r="AF57" s="100">
        <f>G57+L57+Q57+V57+AA57</f>
        <v>6</v>
      </c>
      <c r="AG57" s="59">
        <f t="shared" si="91"/>
        <v>1</v>
      </c>
      <c r="AH57" s="225"/>
      <c r="AI57" s="226"/>
      <c r="AJ57" s="3"/>
      <c r="AK57" s="3"/>
      <c r="AL57" s="3"/>
      <c r="AM57" s="3"/>
      <c r="AN57" s="3"/>
    </row>
    <row r="58" spans="1:40" ht="15.75" customHeight="1" x14ac:dyDescent="0.25">
      <c r="A58" s="218"/>
      <c r="B58" s="221"/>
      <c r="C58" s="224"/>
      <c r="D58" s="67"/>
      <c r="E58" s="68" t="s">
        <v>20</v>
      </c>
      <c r="F58" s="69">
        <v>105708900</v>
      </c>
      <c r="G58" s="70">
        <v>105609598</v>
      </c>
      <c r="H58" s="59">
        <f t="shared" si="64"/>
        <v>0.9990606088985885</v>
      </c>
      <c r="I58" s="227"/>
      <c r="J58" s="228"/>
      <c r="K58" s="71">
        <v>223531099</v>
      </c>
      <c r="L58" s="70">
        <v>216908419</v>
      </c>
      <c r="M58" s="59">
        <f t="shared" si="66"/>
        <v>0.97037244468609707</v>
      </c>
      <c r="N58" s="227"/>
      <c r="O58" s="228"/>
      <c r="P58" s="71">
        <v>273366044</v>
      </c>
      <c r="Q58" s="70">
        <v>250555836</v>
      </c>
      <c r="R58" s="59">
        <f t="shared" si="85"/>
        <v>0.91655800528027542</v>
      </c>
      <c r="S58" s="70">
        <v>250555836</v>
      </c>
      <c r="T58" s="73">
        <f>S58/P58</f>
        <v>0.91655800528027542</v>
      </c>
      <c r="U58" s="70">
        <v>491984572</v>
      </c>
      <c r="V58" s="70">
        <v>491984572</v>
      </c>
      <c r="W58" s="59">
        <f t="shared" si="79"/>
        <v>1</v>
      </c>
      <c r="X58" s="97">
        <f>480330011</f>
        <v>480330011</v>
      </c>
      <c r="Y58" s="73">
        <f>X58/U58</f>
        <v>0.97631112505698658</v>
      </c>
      <c r="Z58" s="319">
        <v>207548000</v>
      </c>
      <c r="AA58" s="319">
        <v>70252440</v>
      </c>
      <c r="AB58" s="289">
        <f t="shared" si="71"/>
        <v>0.33848767514020855</v>
      </c>
      <c r="AC58" s="319">
        <v>5433991</v>
      </c>
      <c r="AD58" s="289">
        <f>AC58/Z58</f>
        <v>2.6181851908956E-2</v>
      </c>
      <c r="AE58" s="71">
        <f>F58+K58+P58+U58+Z58</f>
        <v>1302138615</v>
      </c>
      <c r="AF58" s="71">
        <f>G58+L58+Q58+V58+AA58</f>
        <v>1135310865</v>
      </c>
      <c r="AG58" s="59">
        <f t="shared" si="91"/>
        <v>0.87188172743037806</v>
      </c>
      <c r="AH58" s="227"/>
      <c r="AI58" s="228"/>
      <c r="AJ58" s="3"/>
      <c r="AK58" s="3"/>
      <c r="AL58" s="3"/>
      <c r="AM58" s="3"/>
      <c r="AN58" s="3"/>
    </row>
    <row r="59" spans="1:40" ht="15" customHeight="1" x14ac:dyDescent="0.25">
      <c r="A59" s="218"/>
      <c r="B59" s="220">
        <v>2</v>
      </c>
      <c r="C59" s="223" t="s">
        <v>56</v>
      </c>
      <c r="D59" s="56" t="s">
        <v>28</v>
      </c>
      <c r="E59" s="57" t="s">
        <v>18</v>
      </c>
      <c r="F59" s="117">
        <v>0.5</v>
      </c>
      <c r="G59" s="100">
        <v>0.1</v>
      </c>
      <c r="H59" s="59">
        <f t="shared" si="64"/>
        <v>0.2</v>
      </c>
      <c r="I59" s="227"/>
      <c r="J59" s="228"/>
      <c r="K59" s="117">
        <v>1</v>
      </c>
      <c r="L59" s="100">
        <v>1</v>
      </c>
      <c r="M59" s="59">
        <f t="shared" si="66"/>
        <v>1</v>
      </c>
      <c r="N59" s="227"/>
      <c r="O59" s="228"/>
      <c r="P59" s="95">
        <v>4</v>
      </c>
      <c r="Q59" s="94">
        <v>4</v>
      </c>
      <c r="R59" s="59">
        <f t="shared" si="85"/>
        <v>1</v>
      </c>
      <c r="S59" s="236"/>
      <c r="T59" s="232"/>
      <c r="U59" s="117">
        <v>4.9000000000000004</v>
      </c>
      <c r="V59" s="100">
        <v>4.9000000000000004</v>
      </c>
      <c r="W59" s="59">
        <f t="shared" si="79"/>
        <v>1</v>
      </c>
      <c r="X59" s="236"/>
      <c r="Y59" s="232"/>
      <c r="Z59" s="120">
        <v>3</v>
      </c>
      <c r="AA59" s="300">
        <v>3</v>
      </c>
      <c r="AB59" s="289">
        <f t="shared" si="71"/>
        <v>1</v>
      </c>
      <c r="AC59" s="289"/>
      <c r="AD59" s="289"/>
      <c r="AE59" s="117">
        <f>G59+L59+Q59+U59+Z59</f>
        <v>13</v>
      </c>
      <c r="AF59" s="100">
        <f>G59+L59+Q59+V59+AA59</f>
        <v>13</v>
      </c>
      <c r="AG59" s="59">
        <f t="shared" si="91"/>
        <v>1</v>
      </c>
      <c r="AH59" s="227"/>
      <c r="AI59" s="228"/>
      <c r="AJ59" s="3"/>
      <c r="AK59" s="3"/>
      <c r="AL59" s="3"/>
      <c r="AM59" s="3"/>
      <c r="AN59" s="3"/>
    </row>
    <row r="60" spans="1:40" ht="15.75" customHeight="1" x14ac:dyDescent="0.25">
      <c r="A60" s="218"/>
      <c r="B60" s="221"/>
      <c r="C60" s="224"/>
      <c r="D60" s="67"/>
      <c r="E60" s="57" t="s">
        <v>20</v>
      </c>
      <c r="F60" s="69">
        <v>1205379313</v>
      </c>
      <c r="G60" s="70">
        <v>81552230</v>
      </c>
      <c r="H60" s="59">
        <f t="shared" si="64"/>
        <v>6.7656901956471519E-2</v>
      </c>
      <c r="I60" s="227"/>
      <c r="J60" s="228"/>
      <c r="K60" s="71">
        <v>46917304661</v>
      </c>
      <c r="L60" s="70">
        <v>19074325420</v>
      </c>
      <c r="M60" s="59">
        <f t="shared" si="66"/>
        <v>0.40655202931671242</v>
      </c>
      <c r="N60" s="227"/>
      <c r="O60" s="228"/>
      <c r="P60" s="71">
        <v>46940094969</v>
      </c>
      <c r="Q60" s="70">
        <v>31490570457</v>
      </c>
      <c r="R60" s="59">
        <f t="shared" si="85"/>
        <v>0.6708672080403093</v>
      </c>
      <c r="S60" s="70">
        <v>26053225904</v>
      </c>
      <c r="T60" s="73">
        <f>S60/P60</f>
        <v>0.55503138460213963</v>
      </c>
      <c r="U60" s="70">
        <f>87014616831</f>
        <v>87014616831</v>
      </c>
      <c r="V60" s="70">
        <f>83183166233</f>
        <v>83183166233</v>
      </c>
      <c r="W60" s="59">
        <f t="shared" si="79"/>
        <v>0.9559677357949935</v>
      </c>
      <c r="X60" s="97">
        <f>49917723659</f>
        <v>49917723659</v>
      </c>
      <c r="Y60" s="73">
        <f>X60/U60</f>
        <v>0.57367055647616449</v>
      </c>
      <c r="Z60" s="319">
        <v>38251822000</v>
      </c>
      <c r="AA60" s="319">
        <v>7399388845</v>
      </c>
      <c r="AB60" s="289">
        <f t="shared" si="71"/>
        <v>0.19343886011495087</v>
      </c>
      <c r="AC60" s="319">
        <v>1057737094</v>
      </c>
      <c r="AD60" s="289">
        <f>AC60/Z60</f>
        <v>2.7651940187319705E-2</v>
      </c>
      <c r="AE60" s="71">
        <f>F60+K60+P60+U60+Z60</f>
        <v>220329217774</v>
      </c>
      <c r="AF60" s="71">
        <f>G60+L60+Q60+V60+AA60</f>
        <v>141229003185</v>
      </c>
      <c r="AG60" s="59">
        <f t="shared" si="91"/>
        <v>0.64099080735567227</v>
      </c>
      <c r="AH60" s="227"/>
      <c r="AI60" s="228"/>
      <c r="AJ60" s="3"/>
      <c r="AK60" s="92"/>
      <c r="AL60" s="3"/>
      <c r="AM60" s="3"/>
      <c r="AN60" s="3"/>
    </row>
    <row r="61" spans="1:40" ht="15" customHeight="1" x14ac:dyDescent="0.25">
      <c r="A61" s="218"/>
      <c r="B61" s="222">
        <v>3</v>
      </c>
      <c r="C61" s="223" t="s">
        <v>57</v>
      </c>
      <c r="D61" s="56" t="s">
        <v>28</v>
      </c>
      <c r="E61" s="57" t="s">
        <v>18</v>
      </c>
      <c r="F61" s="117">
        <v>1</v>
      </c>
      <c r="G61" s="100">
        <v>1</v>
      </c>
      <c r="H61" s="59">
        <f t="shared" si="64"/>
        <v>1</v>
      </c>
      <c r="I61" s="227"/>
      <c r="J61" s="228"/>
      <c r="K61" s="117">
        <v>28</v>
      </c>
      <c r="L61" s="100">
        <v>28</v>
      </c>
      <c r="M61" s="59">
        <f t="shared" si="66"/>
        <v>1</v>
      </c>
      <c r="N61" s="227"/>
      <c r="O61" s="228"/>
      <c r="P61" s="117">
        <v>20</v>
      </c>
      <c r="Q61" s="100">
        <v>20</v>
      </c>
      <c r="R61" s="59">
        <f t="shared" si="85"/>
        <v>1</v>
      </c>
      <c r="S61" s="236"/>
      <c r="T61" s="232"/>
      <c r="U61" s="117">
        <v>10</v>
      </c>
      <c r="V61" s="100">
        <v>10</v>
      </c>
      <c r="W61" s="59">
        <f t="shared" si="79"/>
        <v>1</v>
      </c>
      <c r="X61" s="236"/>
      <c r="Y61" s="232"/>
      <c r="Z61" s="120">
        <v>9</v>
      </c>
      <c r="AA61" s="300">
        <v>9</v>
      </c>
      <c r="AB61" s="289">
        <f t="shared" si="71"/>
        <v>1</v>
      </c>
      <c r="AC61" s="289"/>
      <c r="AD61" s="289"/>
      <c r="AE61" s="117">
        <f>G61+L61+Q61+U61+Z61</f>
        <v>68</v>
      </c>
      <c r="AF61" s="100">
        <f>G61+L61+Q61+V61+AA61</f>
        <v>68</v>
      </c>
      <c r="AG61" s="59">
        <f t="shared" si="91"/>
        <v>1</v>
      </c>
      <c r="AH61" s="227"/>
      <c r="AI61" s="228"/>
      <c r="AJ61" s="3"/>
      <c r="AK61" s="3"/>
      <c r="AL61" s="3"/>
      <c r="AM61" s="3"/>
      <c r="AN61" s="3"/>
    </row>
    <row r="62" spans="1:40" ht="15.75" customHeight="1" x14ac:dyDescent="0.25">
      <c r="A62" s="219"/>
      <c r="B62" s="221"/>
      <c r="C62" s="224"/>
      <c r="D62" s="67"/>
      <c r="E62" s="57" t="s">
        <v>20</v>
      </c>
      <c r="F62" s="69">
        <v>6215020</v>
      </c>
      <c r="G62" s="70">
        <v>6215020</v>
      </c>
      <c r="H62" s="59">
        <f t="shared" si="64"/>
        <v>1</v>
      </c>
      <c r="I62" s="229"/>
      <c r="J62" s="230"/>
      <c r="K62" s="71">
        <v>114085240</v>
      </c>
      <c r="L62" s="70">
        <v>114085230</v>
      </c>
      <c r="M62" s="59">
        <f t="shared" si="66"/>
        <v>0.99999991234624219</v>
      </c>
      <c r="N62" s="229"/>
      <c r="O62" s="230"/>
      <c r="P62" s="71">
        <v>396349143</v>
      </c>
      <c r="Q62" s="70">
        <v>396349143</v>
      </c>
      <c r="R62" s="59">
        <f t="shared" si="85"/>
        <v>1</v>
      </c>
      <c r="S62" s="70">
        <v>250994887</v>
      </c>
      <c r="T62" s="73">
        <f>S62/P62</f>
        <v>0.63326713689904457</v>
      </c>
      <c r="U62" s="71">
        <v>258388597</v>
      </c>
      <c r="V62" s="70">
        <f>258388597</f>
        <v>258388597</v>
      </c>
      <c r="W62" s="59">
        <f t="shared" si="79"/>
        <v>1</v>
      </c>
      <c r="X62" s="97">
        <f>178116843</f>
        <v>178116843</v>
      </c>
      <c r="Y62" s="73">
        <f>X62/U62</f>
        <v>0.68933708789014403</v>
      </c>
      <c r="Z62" s="319">
        <v>519931000</v>
      </c>
      <c r="AA62" s="319">
        <v>159493918</v>
      </c>
      <c r="AB62" s="289">
        <f t="shared" si="71"/>
        <v>0.30675977773973856</v>
      </c>
      <c r="AC62" s="319">
        <v>39442851</v>
      </c>
      <c r="AD62" s="289">
        <f>AC62/Z62</f>
        <v>7.5861702802871925E-2</v>
      </c>
      <c r="AE62" s="71">
        <f>F62+K62+P62+U62+Z62</f>
        <v>1294969000</v>
      </c>
      <c r="AF62" s="71">
        <f>G62+L62+Q62+V62+AA62</f>
        <v>934531908</v>
      </c>
      <c r="AG62" s="59">
        <f t="shared" si="91"/>
        <v>0.72166353634720215</v>
      </c>
      <c r="AH62" s="229"/>
      <c r="AI62" s="230"/>
      <c r="AJ62" s="3"/>
      <c r="AK62" s="3"/>
      <c r="AL62" s="3"/>
      <c r="AM62" s="3"/>
      <c r="AN62" s="3"/>
    </row>
    <row r="63" spans="1:40" ht="24.75" customHeight="1" x14ac:dyDescent="0.25">
      <c r="A63" s="207" t="s">
        <v>3</v>
      </c>
      <c r="B63" s="38">
        <v>154</v>
      </c>
      <c r="C63" s="39" t="s">
        <v>58</v>
      </c>
      <c r="D63" s="40" t="s">
        <v>28</v>
      </c>
      <c r="E63" s="41" t="s">
        <v>18</v>
      </c>
      <c r="F63" s="78">
        <v>0</v>
      </c>
      <c r="G63" s="79">
        <v>0</v>
      </c>
      <c r="H63" s="43">
        <f>IFERROR(G63/F63,0)</f>
        <v>0</v>
      </c>
      <c r="I63" s="231"/>
      <c r="J63" s="232"/>
      <c r="K63" s="123">
        <v>0.3</v>
      </c>
      <c r="L63" s="124">
        <v>0.3</v>
      </c>
      <c r="M63" s="43">
        <f t="shared" si="66"/>
        <v>1</v>
      </c>
      <c r="N63" s="231"/>
      <c r="O63" s="232"/>
      <c r="P63" s="123">
        <v>0.35</v>
      </c>
      <c r="Q63" s="124">
        <v>0.35</v>
      </c>
      <c r="R63" s="43">
        <f t="shared" si="85"/>
        <v>1</v>
      </c>
      <c r="S63" s="231"/>
      <c r="T63" s="232"/>
      <c r="U63" s="123">
        <v>0.25</v>
      </c>
      <c r="V63" s="124">
        <f>V65</f>
        <v>0.25</v>
      </c>
      <c r="W63" s="43">
        <f t="shared" si="79"/>
        <v>1</v>
      </c>
      <c r="X63" s="231"/>
      <c r="Y63" s="232"/>
      <c r="Z63" s="126">
        <v>0.1</v>
      </c>
      <c r="AA63" s="293">
        <v>0.1</v>
      </c>
      <c r="AB63" s="285">
        <f>IFERROR(AA63/Z63,0)</f>
        <v>1</v>
      </c>
      <c r="AC63" s="231"/>
      <c r="AD63" s="286"/>
      <c r="AE63" s="244"/>
      <c r="AF63" s="245"/>
      <c r="AG63" s="245"/>
      <c r="AH63" s="245"/>
      <c r="AI63" s="232"/>
      <c r="AJ63" s="3"/>
      <c r="AK63" s="3"/>
      <c r="AL63" s="3"/>
      <c r="AM63" s="3"/>
      <c r="AN63" s="3"/>
    </row>
    <row r="64" spans="1:40" ht="25.5" customHeight="1" x14ac:dyDescent="0.25">
      <c r="A64" s="208" t="s">
        <v>4</v>
      </c>
      <c r="B64" s="45">
        <v>7886</v>
      </c>
      <c r="C64" s="233" t="s">
        <v>59</v>
      </c>
      <c r="D64" s="234"/>
      <c r="E64" s="46" t="s">
        <v>20</v>
      </c>
      <c r="F64" s="88">
        <f t="shared" ref="F64:G64" si="92">F66+F68+F70</f>
        <v>39020390</v>
      </c>
      <c r="G64" s="89">
        <f t="shared" si="92"/>
        <v>36660424</v>
      </c>
      <c r="H64" s="84">
        <f>G64/F64</f>
        <v>0.93951967163834083</v>
      </c>
      <c r="I64" s="83">
        <v>8643703</v>
      </c>
      <c r="J64" s="85">
        <f>I64/F64</f>
        <v>0.22151759631310708</v>
      </c>
      <c r="K64" s="82">
        <f t="shared" ref="K64:L64" si="93">K66+K68+K70</f>
        <v>942786000</v>
      </c>
      <c r="L64" s="83">
        <f t="shared" si="93"/>
        <v>925422466</v>
      </c>
      <c r="M64" s="84">
        <f t="shared" si="66"/>
        <v>0.98158274094014974</v>
      </c>
      <c r="N64" s="83">
        <v>889164777</v>
      </c>
      <c r="O64" s="85">
        <f>N64/K64</f>
        <v>0.94312471441026913</v>
      </c>
      <c r="P64" s="82">
        <f t="shared" ref="P64:Q64" si="94">P66+P68+P70</f>
        <v>1929928847</v>
      </c>
      <c r="Q64" s="83">
        <f t="shared" si="94"/>
        <v>1858691796</v>
      </c>
      <c r="R64" s="84">
        <f t="shared" si="85"/>
        <v>0.96308825006127285</v>
      </c>
      <c r="S64" s="83">
        <f>S66+S68+S70</f>
        <v>1328477437</v>
      </c>
      <c r="T64" s="85">
        <f>S64/P64</f>
        <v>0.68835565573573709</v>
      </c>
      <c r="U64" s="82">
        <f>U66+U68+U70</f>
        <v>1970000000</v>
      </c>
      <c r="V64" s="82">
        <f>V66+V68+V70</f>
        <v>1951248755</v>
      </c>
      <c r="W64" s="84">
        <f t="shared" si="79"/>
        <v>0.99048160152284259</v>
      </c>
      <c r="X64" s="86">
        <f>X66+X68+X70</f>
        <v>1825186464</v>
      </c>
      <c r="Y64" s="85">
        <f>X64/U64</f>
        <v>0.92649059086294416</v>
      </c>
      <c r="Z64" s="87">
        <f t="shared" ref="Z64:AE64" si="95">Z66+Z68+Z70</f>
        <v>2934583000</v>
      </c>
      <c r="AA64" s="53">
        <f t="shared" si="95"/>
        <v>1143012605</v>
      </c>
      <c r="AB64" s="288">
        <f t="shared" ref="AB64:AB86" si="96">AA64/Z64</f>
        <v>0.38949745330086083</v>
      </c>
      <c r="AC64" s="53">
        <f>AC66+AC68+AC70</f>
        <v>231773399</v>
      </c>
      <c r="AD64" s="50">
        <f>AC64/Z64</f>
        <v>7.8980011470113465E-2</v>
      </c>
      <c r="AE64" s="88">
        <f t="shared" si="95"/>
        <v>7816318237</v>
      </c>
      <c r="AF64" s="89">
        <f>AF66+AF68+AF70</f>
        <v>5915036046</v>
      </c>
      <c r="AG64" s="90">
        <f t="shared" ref="AG64:AG70" si="97">AF64/AE64</f>
        <v>0.75675476185195145</v>
      </c>
      <c r="AH64" s="89">
        <f>I64+N64+S64+X64+AC64</f>
        <v>4283245780</v>
      </c>
      <c r="AI64" s="91">
        <f>AH64/AE64</f>
        <v>0.54798763946488993</v>
      </c>
      <c r="AJ64" s="3"/>
      <c r="AK64" s="3"/>
      <c r="AL64" s="3"/>
      <c r="AM64" s="3"/>
      <c r="AN64" s="3"/>
    </row>
    <row r="65" spans="1:40" ht="15" customHeight="1" x14ac:dyDescent="0.25">
      <c r="A65" s="217" t="s">
        <v>30</v>
      </c>
      <c r="B65" s="220">
        <v>1</v>
      </c>
      <c r="C65" s="223" t="s">
        <v>60</v>
      </c>
      <c r="D65" s="56" t="s">
        <v>28</v>
      </c>
      <c r="E65" s="57" t="s">
        <v>18</v>
      </c>
      <c r="F65" s="117">
        <v>0</v>
      </c>
      <c r="G65" s="100">
        <v>0</v>
      </c>
      <c r="H65" s="59">
        <v>0</v>
      </c>
      <c r="I65" s="225"/>
      <c r="J65" s="226"/>
      <c r="K65" s="117">
        <v>0.3</v>
      </c>
      <c r="L65" s="100">
        <v>0.3</v>
      </c>
      <c r="M65" s="59">
        <f t="shared" si="66"/>
        <v>1</v>
      </c>
      <c r="N65" s="225"/>
      <c r="O65" s="226"/>
      <c r="P65" s="95">
        <v>0.35</v>
      </c>
      <c r="Q65" s="100">
        <v>0.35</v>
      </c>
      <c r="R65" s="59">
        <f t="shared" si="85"/>
        <v>1</v>
      </c>
      <c r="S65" s="236"/>
      <c r="T65" s="232"/>
      <c r="U65" s="95">
        <v>0.25</v>
      </c>
      <c r="V65" s="100">
        <v>0.25</v>
      </c>
      <c r="W65" s="59">
        <f t="shared" si="79"/>
        <v>1</v>
      </c>
      <c r="X65" s="236"/>
      <c r="Y65" s="232"/>
      <c r="Z65" s="96">
        <v>0.1</v>
      </c>
      <c r="AA65" s="300">
        <v>0.1</v>
      </c>
      <c r="AB65" s="289">
        <f t="shared" si="96"/>
        <v>1</v>
      </c>
      <c r="AC65" s="290"/>
      <c r="AD65" s="291"/>
      <c r="AE65" s="117">
        <f>G65+L65+Q65+U65+Z65</f>
        <v>0.99999999999999989</v>
      </c>
      <c r="AF65" s="100">
        <f>G65+L65+Q65+V65+AA65</f>
        <v>0.99999999999999989</v>
      </c>
      <c r="AG65" s="59">
        <f t="shared" si="97"/>
        <v>1</v>
      </c>
      <c r="AH65" s="225"/>
      <c r="AI65" s="226"/>
      <c r="AJ65" s="3"/>
      <c r="AK65" s="3"/>
      <c r="AL65" s="3"/>
      <c r="AM65" s="3"/>
      <c r="AN65" s="3"/>
    </row>
    <row r="66" spans="1:40" ht="15.75" customHeight="1" x14ac:dyDescent="0.25">
      <c r="A66" s="218"/>
      <c r="B66" s="221"/>
      <c r="C66" s="224"/>
      <c r="D66" s="67"/>
      <c r="E66" s="68" t="s">
        <v>20</v>
      </c>
      <c r="F66" s="69">
        <v>0</v>
      </c>
      <c r="G66" s="70">
        <v>0</v>
      </c>
      <c r="H66" s="59">
        <v>0</v>
      </c>
      <c r="I66" s="227"/>
      <c r="J66" s="228"/>
      <c r="K66" s="71">
        <v>90814954</v>
      </c>
      <c r="L66" s="70">
        <v>88819072</v>
      </c>
      <c r="M66" s="59">
        <f t="shared" si="66"/>
        <v>0.9780225402085212</v>
      </c>
      <c r="N66" s="227"/>
      <c r="O66" s="228"/>
      <c r="P66" s="71">
        <v>588867829</v>
      </c>
      <c r="Q66" s="70">
        <v>564368557</v>
      </c>
      <c r="R66" s="59">
        <f t="shared" si="85"/>
        <v>0.9583959747952201</v>
      </c>
      <c r="S66" s="70">
        <v>175178017</v>
      </c>
      <c r="T66" s="73">
        <f>S66/P66</f>
        <v>0.29748274293992721</v>
      </c>
      <c r="U66" s="71">
        <v>545928813</v>
      </c>
      <c r="V66" s="70">
        <v>540554787</v>
      </c>
      <c r="W66" s="59">
        <f t="shared" si="79"/>
        <v>0.99015617810961742</v>
      </c>
      <c r="X66" s="97">
        <v>467420350</v>
      </c>
      <c r="Y66" s="73">
        <f>X66/U66</f>
        <v>0.85619285677819679</v>
      </c>
      <c r="Z66" s="319">
        <v>734889000</v>
      </c>
      <c r="AA66" s="319">
        <v>180408687</v>
      </c>
      <c r="AB66" s="289">
        <f t="shared" si="96"/>
        <v>0.24549107007997126</v>
      </c>
      <c r="AC66" s="319">
        <v>33748417</v>
      </c>
      <c r="AD66" s="289">
        <f>AC66/Z66</f>
        <v>4.5923148938138959E-2</v>
      </c>
      <c r="AE66" s="71">
        <f>F66+K66+P66+U66+Z66</f>
        <v>1960500596</v>
      </c>
      <c r="AF66" s="71">
        <f>G66+L66+Q66+V66+AA66</f>
        <v>1374151103</v>
      </c>
      <c r="AG66" s="59">
        <f t="shared" si="97"/>
        <v>0.70091848265880352</v>
      </c>
      <c r="AH66" s="227"/>
      <c r="AI66" s="228"/>
      <c r="AJ66" s="3"/>
      <c r="AK66" s="3"/>
      <c r="AL66" s="3"/>
      <c r="AM66" s="3"/>
      <c r="AN66" s="3"/>
    </row>
    <row r="67" spans="1:40" ht="15" customHeight="1" x14ac:dyDescent="0.25">
      <c r="A67" s="218"/>
      <c r="B67" s="222">
        <v>2</v>
      </c>
      <c r="C67" s="223" t="s">
        <v>61</v>
      </c>
      <c r="D67" s="56" t="s">
        <v>28</v>
      </c>
      <c r="E67" s="57" t="s">
        <v>18</v>
      </c>
      <c r="F67" s="117">
        <v>0</v>
      </c>
      <c r="G67" s="100">
        <v>0</v>
      </c>
      <c r="H67" s="59">
        <v>0</v>
      </c>
      <c r="I67" s="227"/>
      <c r="J67" s="228"/>
      <c r="K67" s="117">
        <v>5</v>
      </c>
      <c r="L67" s="100">
        <v>5</v>
      </c>
      <c r="M67" s="59">
        <f t="shared" si="66"/>
        <v>1</v>
      </c>
      <c r="N67" s="227"/>
      <c r="O67" s="228"/>
      <c r="P67" s="95">
        <v>11</v>
      </c>
      <c r="Q67" s="94">
        <v>11</v>
      </c>
      <c r="R67" s="59">
        <f t="shared" si="85"/>
        <v>1</v>
      </c>
      <c r="S67" s="235"/>
      <c r="T67" s="232"/>
      <c r="U67" s="95">
        <v>19</v>
      </c>
      <c r="V67" s="94">
        <v>19</v>
      </c>
      <c r="W67" s="59">
        <f t="shared" si="79"/>
        <v>1</v>
      </c>
      <c r="X67" s="236"/>
      <c r="Y67" s="232"/>
      <c r="Z67" s="96">
        <v>5</v>
      </c>
      <c r="AA67" s="300">
        <v>6</v>
      </c>
      <c r="AB67" s="289">
        <f t="shared" si="96"/>
        <v>1.2</v>
      </c>
      <c r="AC67" s="306"/>
      <c r="AD67" s="289"/>
      <c r="AE67" s="117">
        <f>G67+L67+Q67+U67+Z67</f>
        <v>40</v>
      </c>
      <c r="AF67" s="100">
        <f>G67+L67+Q67+V67+AA67</f>
        <v>41</v>
      </c>
      <c r="AG67" s="59">
        <f t="shared" si="97"/>
        <v>1.0249999999999999</v>
      </c>
      <c r="AH67" s="227"/>
      <c r="AI67" s="228"/>
      <c r="AJ67" s="3"/>
      <c r="AK67" s="3"/>
      <c r="AL67" s="3"/>
      <c r="AM67" s="3"/>
      <c r="AN67" s="3"/>
    </row>
    <row r="68" spans="1:40" ht="15.75" customHeight="1" x14ac:dyDescent="0.25">
      <c r="A68" s="218"/>
      <c r="B68" s="221"/>
      <c r="C68" s="224"/>
      <c r="D68" s="67"/>
      <c r="E68" s="57" t="s">
        <v>20</v>
      </c>
      <c r="F68" s="69">
        <v>0</v>
      </c>
      <c r="G68" s="70">
        <v>0</v>
      </c>
      <c r="H68" s="59">
        <v>0</v>
      </c>
      <c r="I68" s="227"/>
      <c r="J68" s="228"/>
      <c r="K68" s="71">
        <v>98535979</v>
      </c>
      <c r="L68" s="70">
        <v>98503014</v>
      </c>
      <c r="M68" s="59">
        <f t="shared" si="66"/>
        <v>0.99966545214920932</v>
      </c>
      <c r="N68" s="227"/>
      <c r="O68" s="228"/>
      <c r="P68" s="71">
        <v>289667056</v>
      </c>
      <c r="Q68" s="70">
        <v>289484274</v>
      </c>
      <c r="R68" s="59">
        <f t="shared" si="85"/>
        <v>0.99936899279288427</v>
      </c>
      <c r="S68" s="70">
        <v>196464269</v>
      </c>
      <c r="T68" s="73">
        <f>S68/P68</f>
        <v>0.67824167412396386</v>
      </c>
      <c r="U68" s="71">
        <v>278404428</v>
      </c>
      <c r="V68" s="70">
        <v>278404428</v>
      </c>
      <c r="W68" s="61">
        <f t="shared" si="79"/>
        <v>1</v>
      </c>
      <c r="X68" s="70">
        <v>276004330</v>
      </c>
      <c r="Y68" s="147">
        <f>X68/U68</f>
        <v>0.99137909545030656</v>
      </c>
      <c r="Z68" s="319">
        <v>291882000</v>
      </c>
      <c r="AA68" s="319">
        <v>79877431</v>
      </c>
      <c r="AB68" s="289">
        <f t="shared" si="96"/>
        <v>0.27366343590903175</v>
      </c>
      <c r="AC68" s="319">
        <v>15849684</v>
      </c>
      <c r="AD68" s="289">
        <f>AC68/Z68</f>
        <v>5.4301683557053879E-2</v>
      </c>
      <c r="AE68" s="71">
        <f>F68+K68+P68+U68+Z68</f>
        <v>958489463</v>
      </c>
      <c r="AF68" s="71">
        <f>G68+L68+Q68+V68+AA68</f>
        <v>746269147</v>
      </c>
      <c r="AG68" s="59">
        <f t="shared" si="97"/>
        <v>0.7785887855921062</v>
      </c>
      <c r="AH68" s="227"/>
      <c r="AI68" s="228"/>
      <c r="AJ68" s="3"/>
      <c r="AK68" s="3"/>
      <c r="AL68" s="3"/>
      <c r="AM68" s="3"/>
      <c r="AN68" s="3"/>
    </row>
    <row r="69" spans="1:40" ht="15" customHeight="1" x14ac:dyDescent="0.25">
      <c r="A69" s="218"/>
      <c r="B69" s="222">
        <v>3</v>
      </c>
      <c r="C69" s="223" t="s">
        <v>62</v>
      </c>
      <c r="D69" s="56" t="s">
        <v>28</v>
      </c>
      <c r="E69" s="57" t="s">
        <v>18</v>
      </c>
      <c r="F69" s="117">
        <v>50</v>
      </c>
      <c r="G69" s="132">
        <v>54</v>
      </c>
      <c r="H69" s="59">
        <f t="shared" ref="H69:H74" si="98">G69/F69</f>
        <v>1.08</v>
      </c>
      <c r="I69" s="227"/>
      <c r="J69" s="228"/>
      <c r="K69" s="117">
        <v>307</v>
      </c>
      <c r="L69" s="100">
        <v>307</v>
      </c>
      <c r="M69" s="59">
        <f t="shared" si="66"/>
        <v>1</v>
      </c>
      <c r="N69" s="227"/>
      <c r="O69" s="228"/>
      <c r="P69" s="95">
        <v>400</v>
      </c>
      <c r="Q69" s="100">
        <v>400</v>
      </c>
      <c r="R69" s="59">
        <f t="shared" si="85"/>
        <v>1</v>
      </c>
      <c r="S69" s="235"/>
      <c r="T69" s="232"/>
      <c r="U69" s="95">
        <v>368</v>
      </c>
      <c r="V69" s="100">
        <v>368</v>
      </c>
      <c r="W69" s="59">
        <f t="shared" si="79"/>
        <v>1</v>
      </c>
      <c r="X69" s="239"/>
      <c r="Y69" s="230"/>
      <c r="Z69" s="96">
        <v>150</v>
      </c>
      <c r="AA69" s="312">
        <v>169</v>
      </c>
      <c r="AB69" s="289">
        <f t="shared" si="96"/>
        <v>1.1266666666666667</v>
      </c>
      <c r="AC69" s="306"/>
      <c r="AD69" s="289"/>
      <c r="AE69" s="117">
        <f>F69+L69+Q69+U69+Z69</f>
        <v>1275</v>
      </c>
      <c r="AF69" s="100">
        <f>G69+L69+Q69+V69+AA69</f>
        <v>1298</v>
      </c>
      <c r="AG69" s="59">
        <f t="shared" si="97"/>
        <v>1.0180392156862745</v>
      </c>
      <c r="AH69" s="227"/>
      <c r="AI69" s="228"/>
      <c r="AJ69" s="3"/>
      <c r="AK69" s="3"/>
      <c r="AL69" s="3"/>
      <c r="AM69" s="3"/>
      <c r="AN69" s="3"/>
    </row>
    <row r="70" spans="1:40" ht="15.75" customHeight="1" x14ac:dyDescent="0.25">
      <c r="A70" s="219"/>
      <c r="B70" s="221"/>
      <c r="C70" s="224"/>
      <c r="D70" s="67"/>
      <c r="E70" s="57" t="s">
        <v>20</v>
      </c>
      <c r="F70" s="69">
        <v>39020390</v>
      </c>
      <c r="G70" s="140">
        <v>36660424</v>
      </c>
      <c r="H70" s="59">
        <f t="shared" si="98"/>
        <v>0.93951967163834083</v>
      </c>
      <c r="I70" s="229"/>
      <c r="J70" s="230"/>
      <c r="K70" s="71">
        <v>753435067</v>
      </c>
      <c r="L70" s="70">
        <v>738100380</v>
      </c>
      <c r="M70" s="59">
        <f t="shared" si="66"/>
        <v>0.97964696936517826</v>
      </c>
      <c r="N70" s="229"/>
      <c r="O70" s="230"/>
      <c r="P70" s="71">
        <v>1051393962</v>
      </c>
      <c r="Q70" s="70">
        <v>1004838965</v>
      </c>
      <c r="R70" s="59">
        <f t="shared" si="85"/>
        <v>0.95572069206918275</v>
      </c>
      <c r="S70" s="70">
        <v>956835151</v>
      </c>
      <c r="T70" s="73">
        <f>S70/P70</f>
        <v>0.91006338782835805</v>
      </c>
      <c r="U70" s="71">
        <v>1145666759</v>
      </c>
      <c r="V70" s="70">
        <v>1132289540</v>
      </c>
      <c r="W70" s="59">
        <f t="shared" si="79"/>
        <v>0.9883236387065325</v>
      </c>
      <c r="X70" s="97">
        <v>1081761784</v>
      </c>
      <c r="Y70" s="73">
        <f>X70/U70</f>
        <v>0.9442202765350548</v>
      </c>
      <c r="Z70" s="318">
        <v>1907812000</v>
      </c>
      <c r="AA70" s="319">
        <v>882726487</v>
      </c>
      <c r="AB70" s="289">
        <f t="shared" si="96"/>
        <v>0.46269049937834544</v>
      </c>
      <c r="AC70" s="319">
        <v>182175298</v>
      </c>
      <c r="AD70" s="289">
        <f>AC70/Z70</f>
        <v>9.5489124714594517E-2</v>
      </c>
      <c r="AE70" s="71">
        <f>F70+K70+P70+U70+Z70</f>
        <v>4897328178</v>
      </c>
      <c r="AF70" s="71">
        <f>G70+L70+Q70+V70+AA70</f>
        <v>3794615796</v>
      </c>
      <c r="AG70" s="59">
        <f t="shared" si="97"/>
        <v>0.7748338804506395</v>
      </c>
      <c r="AH70" s="229"/>
      <c r="AI70" s="230"/>
      <c r="AJ70" s="3"/>
      <c r="AK70" s="3"/>
      <c r="AL70" s="3"/>
      <c r="AM70" s="3"/>
      <c r="AN70" s="3"/>
    </row>
    <row r="71" spans="1:40" ht="29.25" customHeight="1" x14ac:dyDescent="0.25">
      <c r="A71" s="207" t="s">
        <v>3</v>
      </c>
      <c r="B71" s="38">
        <v>158</v>
      </c>
      <c r="C71" s="39" t="s">
        <v>63</v>
      </c>
      <c r="D71" s="40" t="s">
        <v>17</v>
      </c>
      <c r="E71" s="41" t="s">
        <v>18</v>
      </c>
      <c r="F71" s="42">
        <v>1</v>
      </c>
      <c r="G71" s="43">
        <v>1</v>
      </c>
      <c r="H71" s="43">
        <f t="shared" si="98"/>
        <v>1</v>
      </c>
      <c r="I71" s="231"/>
      <c r="J71" s="232"/>
      <c r="K71" s="42">
        <v>1</v>
      </c>
      <c r="L71" s="43">
        <v>0.99850000000000005</v>
      </c>
      <c r="M71" s="43">
        <f t="shared" si="66"/>
        <v>0.99850000000000005</v>
      </c>
      <c r="N71" s="231"/>
      <c r="O71" s="232"/>
      <c r="P71" s="42">
        <v>1</v>
      </c>
      <c r="Q71" s="43">
        <v>1</v>
      </c>
      <c r="R71" s="43">
        <f t="shared" si="85"/>
        <v>1</v>
      </c>
      <c r="S71" s="231"/>
      <c r="T71" s="232"/>
      <c r="U71" s="42">
        <v>1</v>
      </c>
      <c r="V71" s="43">
        <f>V79/U79</f>
        <v>1</v>
      </c>
      <c r="W71" s="43">
        <f t="shared" si="79"/>
        <v>1</v>
      </c>
      <c r="X71" s="237"/>
      <c r="Y71" s="238"/>
      <c r="Z71" s="44">
        <v>1</v>
      </c>
      <c r="AA71" s="285">
        <v>1</v>
      </c>
      <c r="AB71" s="285">
        <f t="shared" si="96"/>
        <v>1</v>
      </c>
      <c r="AC71" s="231"/>
      <c r="AD71" s="286"/>
      <c r="AE71" s="246"/>
      <c r="AF71" s="245"/>
      <c r="AG71" s="245"/>
      <c r="AH71" s="245"/>
      <c r="AI71" s="232"/>
      <c r="AJ71" s="3"/>
      <c r="AK71" s="3"/>
      <c r="AL71" s="3"/>
      <c r="AM71" s="3"/>
      <c r="AN71" s="3"/>
    </row>
    <row r="72" spans="1:40" ht="25.5" customHeight="1" x14ac:dyDescent="0.25">
      <c r="A72" s="208" t="s">
        <v>4</v>
      </c>
      <c r="B72" s="45">
        <v>7650</v>
      </c>
      <c r="C72" s="233" t="s">
        <v>64</v>
      </c>
      <c r="D72" s="234"/>
      <c r="E72" s="46" t="s">
        <v>20</v>
      </c>
      <c r="F72" s="82">
        <f t="shared" ref="F72:G72" si="99">F74+F76+F78+F80+F82+F84</f>
        <v>12473751949</v>
      </c>
      <c r="G72" s="83">
        <f t="shared" si="99"/>
        <v>12394226077</v>
      </c>
      <c r="H72" s="84">
        <f t="shared" si="98"/>
        <v>0.99362454277388645</v>
      </c>
      <c r="I72" s="83">
        <v>10784363548</v>
      </c>
      <c r="J72" s="85">
        <f>I72/F72</f>
        <v>0.86456453455967308</v>
      </c>
      <c r="K72" s="82">
        <f t="shared" ref="K72:L72" si="100">K74+K76+K78+K80+K82+K84</f>
        <v>19662605331</v>
      </c>
      <c r="L72" s="83">
        <f t="shared" si="100"/>
        <v>19487113223</v>
      </c>
      <c r="M72" s="127">
        <f t="shared" si="66"/>
        <v>0.99107482935014113</v>
      </c>
      <c r="N72" s="89">
        <v>19008416493</v>
      </c>
      <c r="O72" s="91">
        <f>N72/K72</f>
        <v>0.96672929009216246</v>
      </c>
      <c r="P72" s="88">
        <f t="shared" ref="P72:Q72" si="101">P74+P76+P78+P80+P82+P84</f>
        <v>29984658840</v>
      </c>
      <c r="Q72" s="83">
        <f t="shared" si="101"/>
        <v>29828102246</v>
      </c>
      <c r="R72" s="127">
        <f t="shared" si="85"/>
        <v>0.99477877687935701</v>
      </c>
      <c r="S72" s="89">
        <f>S74+S76+S78+S80+S82+S84</f>
        <v>29362137550</v>
      </c>
      <c r="T72" s="91">
        <f>S72/P72</f>
        <v>0.97923867357231531</v>
      </c>
      <c r="U72" s="82">
        <f>U74+U76+U78+U80+U82+U84</f>
        <v>39106997802</v>
      </c>
      <c r="V72" s="82">
        <f>V74+V76+V78+V80+V82+V84</f>
        <v>38863260595</v>
      </c>
      <c r="W72" s="127">
        <f t="shared" si="79"/>
        <v>0.99376742729692391</v>
      </c>
      <c r="X72" s="89">
        <f>X74+X76+X78+X80+X82+X84</f>
        <v>36173587315</v>
      </c>
      <c r="Y72" s="90">
        <f>X72/U72</f>
        <v>0.92499013854625323</v>
      </c>
      <c r="Z72" s="87">
        <f t="shared" ref="Z72:AF72" si="102">Z74+Z76+Z78+Z80+Z82+Z84</f>
        <v>30512334000</v>
      </c>
      <c r="AA72" s="287">
        <f t="shared" si="102"/>
        <v>12591535878</v>
      </c>
      <c r="AB72" s="288">
        <f t="shared" si="96"/>
        <v>0.41267036071380181</v>
      </c>
      <c r="AC72" s="287">
        <f>AC74+AC76+AC78+AC80+AC82+AC84</f>
        <v>5170285575</v>
      </c>
      <c r="AD72" s="50">
        <f>AC72/Z72</f>
        <v>0.16944903575714659</v>
      </c>
      <c r="AE72" s="88">
        <f t="shared" si="102"/>
        <v>131740347922</v>
      </c>
      <c r="AF72" s="89">
        <f t="shared" si="102"/>
        <v>113164238019</v>
      </c>
      <c r="AG72" s="90">
        <f t="shared" ref="AG72:AG85" si="103">AF72/AE72</f>
        <v>0.85899452828226608</v>
      </c>
      <c r="AH72" s="89">
        <f>I72+N72+S72+X72+AC72</f>
        <v>100498790481</v>
      </c>
      <c r="AI72" s="91">
        <f>AH72/AE72</f>
        <v>0.7628550559203221</v>
      </c>
      <c r="AJ72" s="3"/>
      <c r="AK72" s="3"/>
      <c r="AL72" s="3"/>
      <c r="AM72" s="3"/>
      <c r="AN72" s="3"/>
    </row>
    <row r="73" spans="1:40" ht="15" customHeight="1" x14ac:dyDescent="0.25">
      <c r="A73" s="217" t="s">
        <v>30</v>
      </c>
      <c r="B73" s="222">
        <v>1</v>
      </c>
      <c r="C73" s="223" t="s">
        <v>65</v>
      </c>
      <c r="D73" s="56" t="s">
        <v>28</v>
      </c>
      <c r="E73" s="57" t="s">
        <v>18</v>
      </c>
      <c r="F73" s="117">
        <v>2</v>
      </c>
      <c r="G73" s="100">
        <v>2</v>
      </c>
      <c r="H73" s="59">
        <f t="shared" si="98"/>
        <v>1</v>
      </c>
      <c r="I73" s="225"/>
      <c r="J73" s="226"/>
      <c r="K73" s="117">
        <v>2</v>
      </c>
      <c r="L73" s="100">
        <v>2</v>
      </c>
      <c r="M73" s="61">
        <f t="shared" si="66"/>
        <v>1</v>
      </c>
      <c r="N73" s="254"/>
      <c r="O73" s="226"/>
      <c r="P73" s="133">
        <v>2</v>
      </c>
      <c r="Q73" s="100">
        <v>2</v>
      </c>
      <c r="R73" s="61">
        <f t="shared" si="85"/>
        <v>1</v>
      </c>
      <c r="S73" s="236"/>
      <c r="T73" s="232"/>
      <c r="U73" s="117">
        <v>2</v>
      </c>
      <c r="V73" s="100">
        <v>2</v>
      </c>
      <c r="W73" s="61">
        <f t="shared" si="79"/>
        <v>1</v>
      </c>
      <c r="X73" s="236"/>
      <c r="Y73" s="234"/>
      <c r="Z73" s="120">
        <v>1</v>
      </c>
      <c r="AA73" s="300">
        <v>1</v>
      </c>
      <c r="AB73" s="289">
        <f t="shared" si="96"/>
        <v>1</v>
      </c>
      <c r="AC73" s="290"/>
      <c r="AD73" s="291"/>
      <c r="AE73" s="117">
        <f>G73+L73+Q73+U73+Z73</f>
        <v>9</v>
      </c>
      <c r="AF73" s="100">
        <f>G73+L73+Q73+V73+AA73</f>
        <v>9</v>
      </c>
      <c r="AG73" s="59">
        <f t="shared" si="103"/>
        <v>1</v>
      </c>
      <c r="AH73" s="225"/>
      <c r="AI73" s="226"/>
      <c r="AJ73" s="3"/>
      <c r="AK73" s="3"/>
      <c r="AL73" s="3"/>
      <c r="AM73" s="3"/>
      <c r="AN73" s="3"/>
    </row>
    <row r="74" spans="1:40" ht="15.75" customHeight="1" x14ac:dyDescent="0.25">
      <c r="A74" s="218"/>
      <c r="B74" s="221"/>
      <c r="C74" s="224"/>
      <c r="D74" s="67"/>
      <c r="E74" s="68" t="s">
        <v>20</v>
      </c>
      <c r="F74" s="69">
        <v>66828531</v>
      </c>
      <c r="G74" s="70">
        <v>52669180</v>
      </c>
      <c r="H74" s="59">
        <f t="shared" si="98"/>
        <v>0.78812416211872138</v>
      </c>
      <c r="I74" s="227"/>
      <c r="J74" s="228"/>
      <c r="K74" s="71">
        <v>306625099</v>
      </c>
      <c r="L74" s="70">
        <v>292088683</v>
      </c>
      <c r="M74" s="61">
        <f t="shared" si="66"/>
        <v>0.95259221750793466</v>
      </c>
      <c r="N74" s="241"/>
      <c r="O74" s="228"/>
      <c r="P74" s="148">
        <v>311688839</v>
      </c>
      <c r="Q74" s="70">
        <v>311688839</v>
      </c>
      <c r="R74" s="61">
        <f t="shared" si="85"/>
        <v>1</v>
      </c>
      <c r="S74" s="70">
        <v>286199039</v>
      </c>
      <c r="T74" s="73">
        <f>S74/P74</f>
        <v>0.91822036335410773</v>
      </c>
      <c r="U74" s="71">
        <v>106739105</v>
      </c>
      <c r="V74" s="70">
        <v>106714498</v>
      </c>
      <c r="W74" s="61">
        <f t="shared" si="79"/>
        <v>0.99976946593284621</v>
      </c>
      <c r="X74" s="70">
        <v>104774234</v>
      </c>
      <c r="Y74" s="149">
        <f>X74/U74</f>
        <v>0.98159183553206675</v>
      </c>
      <c r="Z74" s="319">
        <v>81995041</v>
      </c>
      <c r="AA74" s="319">
        <v>71321131</v>
      </c>
      <c r="AB74" s="289">
        <f t="shared" si="96"/>
        <v>0.86982249328956374</v>
      </c>
      <c r="AC74" s="292">
        <v>0</v>
      </c>
      <c r="AD74" s="289">
        <f>AC74/Z74</f>
        <v>0</v>
      </c>
      <c r="AE74" s="71">
        <f>F74+K74+P74+U74+Z74</f>
        <v>873876615</v>
      </c>
      <c r="AF74" s="71">
        <f>G74+L74+Q74+V74+AA74</f>
        <v>834482331</v>
      </c>
      <c r="AG74" s="59">
        <f t="shared" si="103"/>
        <v>0.95492008445608767</v>
      </c>
      <c r="AH74" s="227"/>
      <c r="AI74" s="228"/>
      <c r="AJ74" s="3"/>
      <c r="AK74" s="3"/>
      <c r="AL74" s="3"/>
      <c r="AM74" s="3"/>
      <c r="AN74" s="3"/>
    </row>
    <row r="75" spans="1:40" ht="15" customHeight="1" x14ac:dyDescent="0.25">
      <c r="A75" s="218"/>
      <c r="B75" s="222">
        <v>2</v>
      </c>
      <c r="C75" s="223" t="s">
        <v>66</v>
      </c>
      <c r="D75" s="56" t="s">
        <v>28</v>
      </c>
      <c r="E75" s="57" t="s">
        <v>18</v>
      </c>
      <c r="F75" s="117">
        <v>0</v>
      </c>
      <c r="G75" s="100">
        <v>0</v>
      </c>
      <c r="H75" s="59">
        <v>0</v>
      </c>
      <c r="I75" s="227"/>
      <c r="J75" s="228"/>
      <c r="K75" s="117">
        <v>1</v>
      </c>
      <c r="L75" s="100">
        <v>1</v>
      </c>
      <c r="M75" s="61">
        <f t="shared" si="66"/>
        <v>1</v>
      </c>
      <c r="N75" s="241"/>
      <c r="O75" s="228"/>
      <c r="P75" s="150">
        <v>2</v>
      </c>
      <c r="Q75" s="94">
        <v>2</v>
      </c>
      <c r="R75" s="61">
        <f t="shared" si="85"/>
        <v>1</v>
      </c>
      <c r="S75" s="235"/>
      <c r="T75" s="232"/>
      <c r="U75" s="95">
        <v>2</v>
      </c>
      <c r="V75" s="94">
        <v>2</v>
      </c>
      <c r="W75" s="61">
        <f t="shared" si="79"/>
        <v>1</v>
      </c>
      <c r="X75" s="236"/>
      <c r="Y75" s="234"/>
      <c r="Z75" s="151">
        <v>1</v>
      </c>
      <c r="AA75" s="322">
        <v>0</v>
      </c>
      <c r="AB75" s="289">
        <f t="shared" si="96"/>
        <v>0</v>
      </c>
      <c r="AC75" s="306"/>
      <c r="AD75" s="307"/>
      <c r="AE75" s="117">
        <f>G75+L75+Q75+U75+Z75</f>
        <v>6</v>
      </c>
      <c r="AF75" s="100">
        <f>G75+L75+Q75+V75+AA75</f>
        <v>5</v>
      </c>
      <c r="AG75" s="59">
        <f t="shared" si="103"/>
        <v>0.83333333333333337</v>
      </c>
      <c r="AH75" s="227"/>
      <c r="AI75" s="228"/>
      <c r="AJ75" s="3"/>
      <c r="AK75" s="3"/>
      <c r="AL75" s="3"/>
      <c r="AM75" s="3"/>
      <c r="AN75" s="3"/>
    </row>
    <row r="76" spans="1:40" ht="15.75" customHeight="1" x14ac:dyDescent="0.25">
      <c r="A76" s="218"/>
      <c r="B76" s="221"/>
      <c r="C76" s="224"/>
      <c r="D76" s="67"/>
      <c r="E76" s="57" t="s">
        <v>20</v>
      </c>
      <c r="F76" s="69">
        <v>0</v>
      </c>
      <c r="G76" s="70">
        <v>0</v>
      </c>
      <c r="H76" s="59">
        <v>0</v>
      </c>
      <c r="I76" s="227"/>
      <c r="J76" s="228"/>
      <c r="K76" s="71">
        <v>92954576</v>
      </c>
      <c r="L76" s="70">
        <v>92954576</v>
      </c>
      <c r="M76" s="61">
        <f t="shared" si="66"/>
        <v>1</v>
      </c>
      <c r="N76" s="241"/>
      <c r="O76" s="228"/>
      <c r="P76" s="71">
        <v>90506243</v>
      </c>
      <c r="Q76" s="140">
        <v>90506243</v>
      </c>
      <c r="R76" s="61">
        <f t="shared" si="85"/>
        <v>1</v>
      </c>
      <c r="S76" s="70">
        <v>90506243</v>
      </c>
      <c r="T76" s="73">
        <f>S76/P76</f>
        <v>1</v>
      </c>
      <c r="U76" s="71">
        <v>65803360</v>
      </c>
      <c r="V76" s="70">
        <v>65803360</v>
      </c>
      <c r="W76" s="61">
        <f t="shared" si="79"/>
        <v>1</v>
      </c>
      <c r="X76" s="70">
        <v>63884095</v>
      </c>
      <c r="Y76" s="59">
        <f>X76/U76</f>
        <v>0.97083332826773583</v>
      </c>
      <c r="Z76" s="319">
        <v>71712115</v>
      </c>
      <c r="AA76" s="319">
        <v>71712115</v>
      </c>
      <c r="AB76" s="289">
        <f t="shared" si="96"/>
        <v>1</v>
      </c>
      <c r="AC76" s="319">
        <v>6919315</v>
      </c>
      <c r="AD76" s="289">
        <f>AC76/Z76</f>
        <v>9.6487392681139025E-2</v>
      </c>
      <c r="AE76" s="71">
        <f>F76+K76+P76+U76+Z76</f>
        <v>320976294</v>
      </c>
      <c r="AF76" s="71">
        <f>G76+L76+Q76+V76+AA76</f>
        <v>320976294</v>
      </c>
      <c r="AG76" s="59">
        <f t="shared" si="103"/>
        <v>1</v>
      </c>
      <c r="AH76" s="227"/>
      <c r="AI76" s="228"/>
      <c r="AJ76" s="3"/>
      <c r="AK76" s="3"/>
      <c r="AL76" s="3"/>
      <c r="AM76" s="3"/>
      <c r="AN76" s="3"/>
    </row>
    <row r="77" spans="1:40" ht="15" customHeight="1" x14ac:dyDescent="0.25">
      <c r="A77" s="218"/>
      <c r="B77" s="222">
        <v>3</v>
      </c>
      <c r="C77" s="223" t="s">
        <v>67</v>
      </c>
      <c r="D77" s="56" t="s">
        <v>28</v>
      </c>
      <c r="E77" s="57" t="s">
        <v>18</v>
      </c>
      <c r="F77" s="117">
        <v>0</v>
      </c>
      <c r="G77" s="100">
        <v>0</v>
      </c>
      <c r="H77" s="59">
        <v>0</v>
      </c>
      <c r="I77" s="227"/>
      <c r="J77" s="228"/>
      <c r="K77" s="117">
        <v>0.93</v>
      </c>
      <c r="L77" s="100">
        <v>0.93</v>
      </c>
      <c r="M77" s="61">
        <f t="shared" si="66"/>
        <v>1</v>
      </c>
      <c r="N77" s="241"/>
      <c r="O77" s="228"/>
      <c r="P77" s="117">
        <v>1.07</v>
      </c>
      <c r="Q77" s="152">
        <v>1.07</v>
      </c>
      <c r="R77" s="61">
        <f t="shared" si="85"/>
        <v>1</v>
      </c>
      <c r="S77" s="235"/>
      <c r="T77" s="232"/>
      <c r="U77" s="117">
        <v>1</v>
      </c>
      <c r="V77" s="100">
        <v>1</v>
      </c>
      <c r="W77" s="61">
        <f t="shared" si="79"/>
        <v>1</v>
      </c>
      <c r="X77" s="236"/>
      <c r="Y77" s="234"/>
      <c r="Z77" s="120">
        <v>1</v>
      </c>
      <c r="AA77" s="322">
        <v>0</v>
      </c>
      <c r="AB77" s="289">
        <f t="shared" si="96"/>
        <v>0</v>
      </c>
      <c r="AC77" s="306"/>
      <c r="AD77" s="307"/>
      <c r="AE77" s="117">
        <f>G77+L77+Q77+U77+Z77</f>
        <v>4</v>
      </c>
      <c r="AF77" s="100">
        <f>G77+L77+Q77+V77+AA77</f>
        <v>3</v>
      </c>
      <c r="AG77" s="59">
        <f t="shared" si="103"/>
        <v>0.75</v>
      </c>
      <c r="AH77" s="227"/>
      <c r="AI77" s="228"/>
      <c r="AJ77" s="3"/>
      <c r="AK77" s="3"/>
      <c r="AL77" s="3"/>
      <c r="AM77" s="3"/>
      <c r="AN77" s="3"/>
    </row>
    <row r="78" spans="1:40" ht="15.75" customHeight="1" x14ac:dyDescent="0.25">
      <c r="A78" s="218"/>
      <c r="B78" s="221"/>
      <c r="C78" s="224"/>
      <c r="D78" s="67"/>
      <c r="E78" s="57" t="s">
        <v>20</v>
      </c>
      <c r="F78" s="69">
        <v>0</v>
      </c>
      <c r="G78" s="70">
        <v>0</v>
      </c>
      <c r="H78" s="59">
        <v>0</v>
      </c>
      <c r="I78" s="227"/>
      <c r="J78" s="228"/>
      <c r="K78" s="71">
        <v>247954576</v>
      </c>
      <c r="L78" s="70">
        <v>247954576</v>
      </c>
      <c r="M78" s="61">
        <f t="shared" si="66"/>
        <v>1</v>
      </c>
      <c r="N78" s="241"/>
      <c r="O78" s="228"/>
      <c r="P78" s="153">
        <v>608220653</v>
      </c>
      <c r="Q78" s="70">
        <v>608220653</v>
      </c>
      <c r="R78" s="61">
        <f t="shared" si="85"/>
        <v>1</v>
      </c>
      <c r="S78" s="70">
        <v>564773284</v>
      </c>
      <c r="T78" s="73">
        <f>S78/P78</f>
        <v>0.92856643590496424</v>
      </c>
      <c r="U78" s="71">
        <v>556739105</v>
      </c>
      <c r="V78" s="71">
        <v>556739105</v>
      </c>
      <c r="W78" s="61">
        <f t="shared" si="79"/>
        <v>1</v>
      </c>
      <c r="X78" s="70">
        <f>286739105</f>
        <v>286739105</v>
      </c>
      <c r="Y78" s="59">
        <f>X78/U78</f>
        <v>0.51503316800424859</v>
      </c>
      <c r="Z78" s="319">
        <v>130364621</v>
      </c>
      <c r="AA78" s="319">
        <v>115083223</v>
      </c>
      <c r="AB78" s="289">
        <f t="shared" si="96"/>
        <v>0.88277956179537387</v>
      </c>
      <c r="AC78" s="292">
        <v>0</v>
      </c>
      <c r="AD78" s="289">
        <f>AC78/Z78</f>
        <v>0</v>
      </c>
      <c r="AE78" s="71">
        <f>F78+K78+P78+U78+Z78</f>
        <v>1543278955</v>
      </c>
      <c r="AF78" s="71">
        <f>G78+L78+Q78+V78+AA78</f>
        <v>1527997557</v>
      </c>
      <c r="AG78" s="59">
        <f t="shared" si="103"/>
        <v>0.9900980973332848</v>
      </c>
      <c r="AH78" s="227"/>
      <c r="AI78" s="228"/>
      <c r="AJ78" s="3"/>
      <c r="AK78" s="3"/>
      <c r="AL78" s="3"/>
      <c r="AM78" s="3"/>
      <c r="AN78" s="3"/>
    </row>
    <row r="79" spans="1:40" ht="15" customHeight="1" x14ac:dyDescent="0.25">
      <c r="A79" s="218"/>
      <c r="B79" s="220">
        <v>4</v>
      </c>
      <c r="C79" s="223" t="s">
        <v>68</v>
      </c>
      <c r="D79" s="56" t="s">
        <v>28</v>
      </c>
      <c r="E79" s="57" t="s">
        <v>18</v>
      </c>
      <c r="F79" s="117">
        <v>529</v>
      </c>
      <c r="G79" s="100">
        <v>529</v>
      </c>
      <c r="H79" s="59">
        <f t="shared" ref="H79:H80" si="104">G79/F79</f>
        <v>1</v>
      </c>
      <c r="I79" s="227"/>
      <c r="J79" s="228"/>
      <c r="K79" s="117">
        <v>650</v>
      </c>
      <c r="L79" s="100">
        <v>649</v>
      </c>
      <c r="M79" s="61">
        <f t="shared" si="66"/>
        <v>0.99846153846153851</v>
      </c>
      <c r="N79" s="241"/>
      <c r="O79" s="228"/>
      <c r="P79" s="150">
        <v>505</v>
      </c>
      <c r="Q79" s="94">
        <v>505</v>
      </c>
      <c r="R79" s="61">
        <f t="shared" si="85"/>
        <v>1</v>
      </c>
      <c r="S79" s="235"/>
      <c r="T79" s="232"/>
      <c r="U79" s="95">
        <v>427</v>
      </c>
      <c r="V79" s="66">
        <v>427</v>
      </c>
      <c r="W79" s="154">
        <f t="shared" si="79"/>
        <v>1</v>
      </c>
      <c r="X79" s="236"/>
      <c r="Y79" s="234"/>
      <c r="Z79" s="120">
        <v>58</v>
      </c>
      <c r="AA79" s="300">
        <v>107</v>
      </c>
      <c r="AB79" s="289">
        <f t="shared" si="96"/>
        <v>1.8448275862068966</v>
      </c>
      <c r="AC79" s="306"/>
      <c r="AD79" s="307"/>
      <c r="AE79" s="117">
        <f>G79+L79+Q79+U79+Z79</f>
        <v>2168</v>
      </c>
      <c r="AF79" s="100">
        <f>G79+L79+Q79+V79+AA79</f>
        <v>2217</v>
      </c>
      <c r="AG79" s="59">
        <f t="shared" si="103"/>
        <v>1.0226014760147601</v>
      </c>
      <c r="AH79" s="227"/>
      <c r="AI79" s="228"/>
      <c r="AJ79" s="3"/>
      <c r="AK79" s="3"/>
      <c r="AL79" s="3"/>
      <c r="AM79" s="3"/>
      <c r="AN79" s="3"/>
    </row>
    <row r="80" spans="1:40" ht="15.75" customHeight="1" x14ac:dyDescent="0.25">
      <c r="A80" s="218"/>
      <c r="B80" s="221"/>
      <c r="C80" s="224"/>
      <c r="D80" s="67"/>
      <c r="E80" s="68" t="s">
        <v>20</v>
      </c>
      <c r="F80" s="69">
        <v>12406923418</v>
      </c>
      <c r="G80" s="70">
        <v>12341556897</v>
      </c>
      <c r="H80" s="59">
        <f t="shared" si="104"/>
        <v>0.99473144801513269</v>
      </c>
      <c r="I80" s="227"/>
      <c r="J80" s="228"/>
      <c r="K80" s="71">
        <v>18915903660</v>
      </c>
      <c r="L80" s="70">
        <v>18754947968</v>
      </c>
      <c r="M80" s="61">
        <f t="shared" si="66"/>
        <v>0.99149098584487083</v>
      </c>
      <c r="N80" s="241"/>
      <c r="O80" s="228"/>
      <c r="P80" s="71">
        <v>28147513222</v>
      </c>
      <c r="Q80" s="140">
        <v>27990956629</v>
      </c>
      <c r="R80" s="61">
        <f t="shared" si="85"/>
        <v>0.99443799557832213</v>
      </c>
      <c r="S80" s="70">
        <v>27636795155</v>
      </c>
      <c r="T80" s="73">
        <f>S80/P80</f>
        <v>0.98185565939797392</v>
      </c>
      <c r="U80" s="71">
        <f>37520563472</f>
        <v>37520563472</v>
      </c>
      <c r="V80" s="70">
        <f>37276850883</f>
        <v>37276850883</v>
      </c>
      <c r="W80" s="61">
        <f t="shared" si="79"/>
        <v>0.99350455946159033</v>
      </c>
      <c r="X80" s="70">
        <f>34937716134</f>
        <v>34937716134</v>
      </c>
      <c r="Y80" s="59">
        <f>X80/U80</f>
        <v>0.93116181904017858</v>
      </c>
      <c r="Z80" s="319">
        <v>29462524607</v>
      </c>
      <c r="AA80" s="319">
        <v>11668747150</v>
      </c>
      <c r="AB80" s="289">
        <f t="shared" si="96"/>
        <v>0.39605387880533571</v>
      </c>
      <c r="AC80" s="319">
        <v>5056531913</v>
      </c>
      <c r="AD80" s="289">
        <f>AC80/Z80</f>
        <v>0.17162588679853386</v>
      </c>
      <c r="AE80" s="71">
        <f>F80+K80+P80+U80+Z80</f>
        <v>126453428379</v>
      </c>
      <c r="AF80" s="71">
        <f>G80+L80+Q80+V80+AA80</f>
        <v>108033059527</v>
      </c>
      <c r="AG80" s="59">
        <f t="shared" si="103"/>
        <v>0.85433080709530962</v>
      </c>
      <c r="AH80" s="227"/>
      <c r="AI80" s="228"/>
      <c r="AJ80" s="3"/>
      <c r="AK80" s="3"/>
      <c r="AL80" s="3"/>
      <c r="AM80" s="3"/>
      <c r="AN80" s="3"/>
    </row>
    <row r="81" spans="1:40" ht="15" customHeight="1" x14ac:dyDescent="0.25">
      <c r="A81" s="218"/>
      <c r="B81" s="222">
        <v>5</v>
      </c>
      <c r="C81" s="223" t="s">
        <v>69</v>
      </c>
      <c r="D81" s="56" t="s">
        <v>28</v>
      </c>
      <c r="E81" s="57" t="s">
        <v>18</v>
      </c>
      <c r="F81" s="117">
        <v>0</v>
      </c>
      <c r="G81" s="100">
        <v>0</v>
      </c>
      <c r="H81" s="59">
        <v>0</v>
      </c>
      <c r="I81" s="227"/>
      <c r="J81" s="228"/>
      <c r="K81" s="117">
        <v>1300</v>
      </c>
      <c r="L81" s="100">
        <v>1300</v>
      </c>
      <c r="M81" s="61">
        <f t="shared" si="66"/>
        <v>1</v>
      </c>
      <c r="N81" s="241"/>
      <c r="O81" s="228"/>
      <c r="P81" s="95">
        <v>1400</v>
      </c>
      <c r="Q81" s="155">
        <v>1400</v>
      </c>
      <c r="R81" s="61">
        <f t="shared" si="85"/>
        <v>1</v>
      </c>
      <c r="S81" s="235"/>
      <c r="T81" s="232"/>
      <c r="U81" s="117">
        <v>1739</v>
      </c>
      <c r="V81" s="100">
        <v>1739</v>
      </c>
      <c r="W81" s="154">
        <f t="shared" si="79"/>
        <v>1</v>
      </c>
      <c r="X81" s="236"/>
      <c r="Y81" s="234"/>
      <c r="Z81" s="151">
        <v>161</v>
      </c>
      <c r="AA81" s="300">
        <v>250</v>
      </c>
      <c r="AB81" s="289">
        <f t="shared" si="96"/>
        <v>1.5527950310559007</v>
      </c>
      <c r="AC81" s="306"/>
      <c r="AD81" s="307"/>
      <c r="AE81" s="117">
        <f>G81+L81+Q81+U81+Z81</f>
        <v>4600</v>
      </c>
      <c r="AF81" s="100">
        <f>G81+L81+Q81+V81+AA81</f>
        <v>4689</v>
      </c>
      <c r="AG81" s="59">
        <f t="shared" si="103"/>
        <v>1.0193478260869566</v>
      </c>
      <c r="AH81" s="227"/>
      <c r="AI81" s="228"/>
      <c r="AJ81" s="3"/>
      <c r="AK81" s="156"/>
      <c r="AL81" s="156"/>
      <c r="AM81" s="3"/>
      <c r="AN81" s="3"/>
    </row>
    <row r="82" spans="1:40" ht="15.75" customHeight="1" x14ac:dyDescent="0.25">
      <c r="A82" s="218"/>
      <c r="B82" s="221"/>
      <c r="C82" s="224"/>
      <c r="D82" s="67"/>
      <c r="E82" s="57" t="s">
        <v>20</v>
      </c>
      <c r="F82" s="69">
        <v>0</v>
      </c>
      <c r="G82" s="70">
        <v>0</v>
      </c>
      <c r="H82" s="59">
        <v>0</v>
      </c>
      <c r="I82" s="227"/>
      <c r="J82" s="228"/>
      <c r="K82" s="71">
        <v>99167420</v>
      </c>
      <c r="L82" s="70">
        <v>99167420</v>
      </c>
      <c r="M82" s="61">
        <f t="shared" si="66"/>
        <v>1</v>
      </c>
      <c r="N82" s="241"/>
      <c r="O82" s="228"/>
      <c r="P82" s="153">
        <v>319727933</v>
      </c>
      <c r="Q82" s="70">
        <v>319727932</v>
      </c>
      <c r="R82" s="61">
        <f t="shared" si="85"/>
        <v>0.99999999687234087</v>
      </c>
      <c r="S82" s="70">
        <v>319727932</v>
      </c>
      <c r="T82" s="73">
        <f>S82/P82</f>
        <v>0.99999999687234087</v>
      </c>
      <c r="U82" s="71">
        <v>245661735</v>
      </c>
      <c r="V82" s="70">
        <v>245661735</v>
      </c>
      <c r="W82" s="61">
        <f t="shared" si="79"/>
        <v>1</v>
      </c>
      <c r="X82" s="70">
        <v>215477535</v>
      </c>
      <c r="Y82" s="59">
        <f>X82/U82</f>
        <v>0.8771310476985763</v>
      </c>
      <c r="Z82" s="319">
        <v>214944200</v>
      </c>
      <c r="AA82" s="319">
        <v>190378027</v>
      </c>
      <c r="AB82" s="289">
        <f t="shared" si="96"/>
        <v>0.88570906774874592</v>
      </c>
      <c r="AC82" s="319">
        <v>6751740</v>
      </c>
      <c r="AD82" s="289">
        <f>AC82/Z82</f>
        <v>3.1411594264930155E-2</v>
      </c>
      <c r="AE82" s="71">
        <f>F82+K82+P82+U82+Z82</f>
        <v>879501288</v>
      </c>
      <c r="AF82" s="71">
        <f>G82+L82+Q82+V82+AA82</f>
        <v>854935114</v>
      </c>
      <c r="AG82" s="59">
        <f t="shared" si="103"/>
        <v>0.97206806364563281</v>
      </c>
      <c r="AH82" s="227"/>
      <c r="AI82" s="228"/>
      <c r="AJ82" s="3"/>
      <c r="AK82" s="3"/>
      <c r="AL82" s="3"/>
      <c r="AM82" s="3"/>
      <c r="AN82" s="3"/>
    </row>
    <row r="83" spans="1:40" ht="15" customHeight="1" x14ac:dyDescent="0.25">
      <c r="A83" s="218"/>
      <c r="B83" s="222">
        <v>6</v>
      </c>
      <c r="C83" s="223" t="s">
        <v>70</v>
      </c>
      <c r="D83" s="56" t="s">
        <v>28</v>
      </c>
      <c r="E83" s="57" t="s">
        <v>18</v>
      </c>
      <c r="F83" s="117">
        <v>0</v>
      </c>
      <c r="G83" s="100">
        <v>0</v>
      </c>
      <c r="H83" s="59">
        <v>0</v>
      </c>
      <c r="I83" s="227"/>
      <c r="J83" s="228"/>
      <c r="K83" s="117">
        <v>0</v>
      </c>
      <c r="L83" s="100">
        <v>0</v>
      </c>
      <c r="M83" s="61">
        <v>0</v>
      </c>
      <c r="N83" s="241"/>
      <c r="O83" s="228"/>
      <c r="P83" s="157">
        <v>370</v>
      </c>
      <c r="Q83" s="94">
        <v>378</v>
      </c>
      <c r="R83" s="61">
        <v>0</v>
      </c>
      <c r="S83" s="235"/>
      <c r="T83" s="232"/>
      <c r="U83" s="95">
        <v>421</v>
      </c>
      <c r="V83" s="94">
        <v>421</v>
      </c>
      <c r="W83" s="154">
        <f t="shared" si="79"/>
        <v>1</v>
      </c>
      <c r="X83" s="236"/>
      <c r="Y83" s="234"/>
      <c r="Z83" s="151">
        <v>141</v>
      </c>
      <c r="AA83" s="300">
        <v>112</v>
      </c>
      <c r="AB83" s="289">
        <f t="shared" si="96"/>
        <v>0.79432624113475181</v>
      </c>
      <c r="AC83" s="306"/>
      <c r="AD83" s="307"/>
      <c r="AE83" s="117">
        <f>G83+L83+Q83+U83+Z83</f>
        <v>940</v>
      </c>
      <c r="AF83" s="100">
        <f>G83+L83+Q83+V83+AA83</f>
        <v>911</v>
      </c>
      <c r="AG83" s="59">
        <f t="shared" si="103"/>
        <v>0.9691489361702128</v>
      </c>
      <c r="AH83" s="227"/>
      <c r="AI83" s="228"/>
      <c r="AJ83" s="3"/>
      <c r="AK83" s="3"/>
      <c r="AL83" s="3"/>
      <c r="AM83" s="3"/>
      <c r="AN83" s="3"/>
    </row>
    <row r="84" spans="1:40" ht="15.75" customHeight="1" x14ac:dyDescent="0.25">
      <c r="A84" s="218"/>
      <c r="B84" s="221"/>
      <c r="C84" s="224"/>
      <c r="D84" s="67"/>
      <c r="E84" s="57" t="s">
        <v>20</v>
      </c>
      <c r="F84" s="69">
        <v>0</v>
      </c>
      <c r="G84" s="70">
        <v>0</v>
      </c>
      <c r="H84" s="59">
        <v>0</v>
      </c>
      <c r="I84" s="229"/>
      <c r="J84" s="230"/>
      <c r="K84" s="71">
        <v>0</v>
      </c>
      <c r="L84" s="70">
        <v>0</v>
      </c>
      <c r="M84" s="59">
        <v>0</v>
      </c>
      <c r="N84" s="242"/>
      <c r="O84" s="230"/>
      <c r="P84" s="71">
        <v>507001950</v>
      </c>
      <c r="Q84" s="70">
        <v>507001950</v>
      </c>
      <c r="R84" s="61">
        <v>0</v>
      </c>
      <c r="S84" s="70">
        <v>464135897</v>
      </c>
      <c r="T84" s="73">
        <f t="shared" ref="T84:T85" si="105">S84/P84</f>
        <v>0.91545189717712128</v>
      </c>
      <c r="U84" s="138">
        <v>611491025</v>
      </c>
      <c r="V84" s="70">
        <v>611491014</v>
      </c>
      <c r="W84" s="61">
        <f t="shared" si="79"/>
        <v>0.99999998201118323</v>
      </c>
      <c r="X84" s="70">
        <v>564996212</v>
      </c>
      <c r="Y84" s="59">
        <f t="shared" ref="Y84:Y85" si="106">X84/U84</f>
        <v>0.92396484805316648</v>
      </c>
      <c r="Z84" s="319">
        <v>550793416</v>
      </c>
      <c r="AA84" s="319">
        <v>474294232</v>
      </c>
      <c r="AB84" s="289">
        <f t="shared" si="96"/>
        <v>0.86111093237904646</v>
      </c>
      <c r="AC84" s="319">
        <v>100082607</v>
      </c>
      <c r="AD84" s="289">
        <f t="shared" ref="AD84:AD85" si="107">AC84/Z84</f>
        <v>0.18170625155039979</v>
      </c>
      <c r="AE84" s="71">
        <f>F84+K84+P84+U84+Z84</f>
        <v>1669286391</v>
      </c>
      <c r="AF84" s="71">
        <f>G84+L84+Q84+V84+AA84</f>
        <v>1592787196</v>
      </c>
      <c r="AG84" s="59">
        <f t="shared" si="103"/>
        <v>0.95417251622462906</v>
      </c>
      <c r="AH84" s="229"/>
      <c r="AI84" s="230"/>
      <c r="AJ84" s="3"/>
      <c r="AK84" s="3"/>
      <c r="AL84" s="3"/>
      <c r="AM84" s="3"/>
      <c r="AN84" s="3"/>
    </row>
    <row r="85" spans="1:40" ht="15.75" customHeight="1" x14ac:dyDescent="0.25">
      <c r="A85" s="206" t="s">
        <v>14</v>
      </c>
      <c r="B85" s="27">
        <v>24</v>
      </c>
      <c r="C85" s="258" t="s">
        <v>71</v>
      </c>
      <c r="D85" s="245"/>
      <c r="E85" s="259"/>
      <c r="F85" s="28">
        <f t="shared" ref="F85:G85" si="108">F89+F98</f>
        <v>1259321547</v>
      </c>
      <c r="G85" s="29">
        <f t="shared" si="108"/>
        <v>1239695575</v>
      </c>
      <c r="H85" s="30">
        <f t="shared" ref="H85:H86" si="109">G85/F85</f>
        <v>0.98441544016557669</v>
      </c>
      <c r="I85" s="29">
        <f>I89+I98</f>
        <v>1180509557</v>
      </c>
      <c r="J85" s="31">
        <f>I85/F85</f>
        <v>0.93741710352868279</v>
      </c>
      <c r="K85" s="28">
        <f t="shared" ref="K85:L85" si="110">K89+K98</f>
        <v>8183262238</v>
      </c>
      <c r="L85" s="29">
        <f t="shared" si="110"/>
        <v>7802745187</v>
      </c>
      <c r="M85" s="30">
        <f t="shared" ref="M85:M140" si="111">L85/K85</f>
        <v>0.95350056738582545</v>
      </c>
      <c r="N85" s="29">
        <f>N89+N98</f>
        <v>6988463378</v>
      </c>
      <c r="O85" s="31">
        <f>N85/K85</f>
        <v>0.85399479752074881</v>
      </c>
      <c r="P85" s="28">
        <f t="shared" ref="P85:Q85" si="112">P89+P98</f>
        <v>12953560613</v>
      </c>
      <c r="Q85" s="29">
        <f t="shared" si="112"/>
        <v>12940316248</v>
      </c>
      <c r="R85" s="30">
        <f t="shared" ref="R85:R140" si="113">Q85/P85</f>
        <v>0.99897755023536094</v>
      </c>
      <c r="S85" s="75">
        <f>S89+S98</f>
        <v>12369688504</v>
      </c>
      <c r="T85" s="76">
        <f t="shared" si="105"/>
        <v>0.95492574385964313</v>
      </c>
      <c r="U85" s="28">
        <f t="shared" ref="U85:V85" si="114">U89+U98</f>
        <v>13383231202</v>
      </c>
      <c r="V85" s="29">
        <f t="shared" si="114"/>
        <v>13306929302</v>
      </c>
      <c r="W85" s="30">
        <f t="shared" si="79"/>
        <v>0.99429869372737145</v>
      </c>
      <c r="X85" s="158">
        <f>X89+X98</f>
        <v>12682477813</v>
      </c>
      <c r="Y85" s="76">
        <f t="shared" si="106"/>
        <v>0.94763944682542145</v>
      </c>
      <c r="Z85" s="33">
        <f t="shared" ref="Z85:AF85" si="115">Z89+Z98</f>
        <v>14124215000</v>
      </c>
      <c r="AA85" s="282">
        <f t="shared" si="115"/>
        <v>6188690161</v>
      </c>
      <c r="AB85" s="283">
        <f t="shared" si="96"/>
        <v>0.43816170746480426</v>
      </c>
      <c r="AC85" s="282">
        <f>AC89+AC98</f>
        <v>757185740</v>
      </c>
      <c r="AD85" s="284">
        <f t="shared" si="107"/>
        <v>5.3609049423277683E-2</v>
      </c>
      <c r="AE85" s="28">
        <f t="shared" si="115"/>
        <v>49903590600</v>
      </c>
      <c r="AF85" s="29">
        <f t="shared" si="115"/>
        <v>41478376473</v>
      </c>
      <c r="AG85" s="30">
        <f t="shared" si="103"/>
        <v>0.83117018183056346</v>
      </c>
      <c r="AH85" s="29">
        <f>AH89+AH98</f>
        <v>33978324992</v>
      </c>
      <c r="AI85" s="31">
        <f>AH85/AE85</f>
        <v>0.68087936325768106</v>
      </c>
      <c r="AJ85" s="3"/>
      <c r="AK85" s="3"/>
      <c r="AL85" s="3"/>
      <c r="AM85" s="3"/>
      <c r="AN85" s="3"/>
    </row>
    <row r="86" spans="1:40" ht="25.5" customHeight="1" x14ac:dyDescent="0.25">
      <c r="A86" s="207" t="s">
        <v>3</v>
      </c>
      <c r="B86" s="81">
        <v>167</v>
      </c>
      <c r="C86" s="39" t="s">
        <v>72</v>
      </c>
      <c r="D86" s="40" t="s">
        <v>17</v>
      </c>
      <c r="E86" s="41" t="s">
        <v>18</v>
      </c>
      <c r="F86" s="123">
        <v>1</v>
      </c>
      <c r="G86" s="124">
        <v>1</v>
      </c>
      <c r="H86" s="43">
        <f t="shared" si="109"/>
        <v>1</v>
      </c>
      <c r="I86" s="252"/>
      <c r="J86" s="226"/>
      <c r="K86" s="123">
        <v>1</v>
      </c>
      <c r="L86" s="124">
        <v>1</v>
      </c>
      <c r="M86" s="43">
        <f t="shared" si="111"/>
        <v>1</v>
      </c>
      <c r="N86" s="252"/>
      <c r="O86" s="226"/>
      <c r="P86" s="123">
        <v>1</v>
      </c>
      <c r="Q86" s="124">
        <v>1</v>
      </c>
      <c r="R86" s="43">
        <f t="shared" si="113"/>
        <v>1</v>
      </c>
      <c r="S86" s="252"/>
      <c r="T86" s="226"/>
      <c r="U86" s="123">
        <v>1</v>
      </c>
      <c r="V86" s="124">
        <f>V90</f>
        <v>1</v>
      </c>
      <c r="W86" s="43">
        <f t="shared" si="79"/>
        <v>1</v>
      </c>
      <c r="X86" s="252"/>
      <c r="Y86" s="226"/>
      <c r="Z86" s="126">
        <v>1</v>
      </c>
      <c r="AA86" s="310">
        <v>1</v>
      </c>
      <c r="AB86" s="285">
        <f t="shared" si="96"/>
        <v>1</v>
      </c>
      <c r="AC86" s="237"/>
      <c r="AD86" s="238"/>
      <c r="AE86" s="249"/>
      <c r="AF86" s="240"/>
      <c r="AG86" s="240"/>
      <c r="AH86" s="240"/>
      <c r="AI86" s="226"/>
      <c r="AJ86" s="3"/>
      <c r="AK86" s="3"/>
      <c r="AL86" s="3"/>
      <c r="AM86" s="3"/>
      <c r="AN86" s="3"/>
    </row>
    <row r="87" spans="1:40" ht="28.5" customHeight="1" x14ac:dyDescent="0.25">
      <c r="A87" s="207" t="s">
        <v>3</v>
      </c>
      <c r="B87" s="81">
        <v>168</v>
      </c>
      <c r="C87" s="39" t="s">
        <v>73</v>
      </c>
      <c r="D87" s="40" t="s">
        <v>17</v>
      </c>
      <c r="E87" s="41" t="s">
        <v>18</v>
      </c>
      <c r="F87" s="123">
        <v>1</v>
      </c>
      <c r="G87" s="124">
        <v>1</v>
      </c>
      <c r="H87" s="43">
        <f t="shared" ref="H87:H88" si="116">IFERROR(G87/F87,0)</f>
        <v>1</v>
      </c>
      <c r="I87" s="227"/>
      <c r="J87" s="228"/>
      <c r="K87" s="123">
        <v>1</v>
      </c>
      <c r="L87" s="124">
        <v>1</v>
      </c>
      <c r="M87" s="43">
        <f t="shared" si="111"/>
        <v>1</v>
      </c>
      <c r="N87" s="227"/>
      <c r="O87" s="228"/>
      <c r="P87" s="123">
        <v>1</v>
      </c>
      <c r="Q87" s="124">
        <v>1</v>
      </c>
      <c r="R87" s="43">
        <f t="shared" si="113"/>
        <v>1</v>
      </c>
      <c r="S87" s="227"/>
      <c r="T87" s="228"/>
      <c r="U87" s="123">
        <v>1</v>
      </c>
      <c r="V87" s="124">
        <f>V92</f>
        <v>1</v>
      </c>
      <c r="W87" s="43">
        <f t="shared" si="79"/>
        <v>1</v>
      </c>
      <c r="X87" s="227"/>
      <c r="Y87" s="228"/>
      <c r="Z87" s="126">
        <v>1</v>
      </c>
      <c r="AA87" s="310">
        <v>1</v>
      </c>
      <c r="AB87" s="285">
        <f t="shared" ref="AB87:AB88" si="117">IFERROR(AA87/Z87,0)</f>
        <v>1</v>
      </c>
      <c r="AC87" s="227"/>
      <c r="AD87" s="228"/>
      <c r="AE87" s="251"/>
      <c r="AF87" s="241"/>
      <c r="AG87" s="241"/>
      <c r="AH87" s="241"/>
      <c r="AI87" s="228"/>
      <c r="AJ87" s="3"/>
      <c r="AK87" s="3"/>
      <c r="AL87" s="3"/>
      <c r="AM87" s="3"/>
      <c r="AN87" s="3"/>
    </row>
    <row r="88" spans="1:40" ht="28.5" customHeight="1" x14ac:dyDescent="0.25">
      <c r="A88" s="207" t="s">
        <v>3</v>
      </c>
      <c r="B88" s="81">
        <v>175</v>
      </c>
      <c r="C88" s="39" t="s">
        <v>74</v>
      </c>
      <c r="D88" s="40" t="s">
        <v>17</v>
      </c>
      <c r="E88" s="41" t="s">
        <v>18</v>
      </c>
      <c r="F88" s="123">
        <v>1</v>
      </c>
      <c r="G88" s="124">
        <v>1</v>
      </c>
      <c r="H88" s="43">
        <f t="shared" si="116"/>
        <v>1</v>
      </c>
      <c r="I88" s="229"/>
      <c r="J88" s="230"/>
      <c r="K88" s="123">
        <v>1</v>
      </c>
      <c r="L88" s="124">
        <v>1</v>
      </c>
      <c r="M88" s="43">
        <f t="shared" si="111"/>
        <v>1</v>
      </c>
      <c r="N88" s="229"/>
      <c r="O88" s="230"/>
      <c r="P88" s="123">
        <v>1</v>
      </c>
      <c r="Q88" s="124">
        <v>1</v>
      </c>
      <c r="R88" s="43">
        <f t="shared" si="113"/>
        <v>1</v>
      </c>
      <c r="S88" s="229"/>
      <c r="T88" s="230"/>
      <c r="U88" s="123">
        <v>1</v>
      </c>
      <c r="V88" s="124">
        <f>V94</f>
        <v>1</v>
      </c>
      <c r="W88" s="43">
        <f t="shared" si="79"/>
        <v>1</v>
      </c>
      <c r="X88" s="229"/>
      <c r="Y88" s="230"/>
      <c r="Z88" s="126">
        <v>1</v>
      </c>
      <c r="AA88" s="310">
        <v>1</v>
      </c>
      <c r="AB88" s="285">
        <f t="shared" si="117"/>
        <v>1</v>
      </c>
      <c r="AC88" s="314"/>
      <c r="AD88" s="230"/>
      <c r="AE88" s="250"/>
      <c r="AF88" s="242"/>
      <c r="AG88" s="242"/>
      <c r="AH88" s="242"/>
      <c r="AI88" s="230"/>
      <c r="AJ88" s="3"/>
      <c r="AK88" s="3"/>
      <c r="AL88" s="3"/>
      <c r="AM88" s="3"/>
      <c r="AN88" s="3"/>
    </row>
    <row r="89" spans="1:40" ht="25.5" customHeight="1" x14ac:dyDescent="0.25">
      <c r="A89" s="208" t="s">
        <v>4</v>
      </c>
      <c r="B89" s="45">
        <v>7881</v>
      </c>
      <c r="C89" s="233" t="s">
        <v>75</v>
      </c>
      <c r="D89" s="234"/>
      <c r="E89" s="46" t="s">
        <v>20</v>
      </c>
      <c r="F89" s="82">
        <f t="shared" ref="F89:G89" si="118">F91+F93+F95</f>
        <v>1125821311</v>
      </c>
      <c r="G89" s="83">
        <f t="shared" si="118"/>
        <v>1125551383</v>
      </c>
      <c r="H89" s="84">
        <f t="shared" ref="H89:H93" si="119">G89/F89</f>
        <v>0.99976023903850231</v>
      </c>
      <c r="I89" s="83">
        <v>1110319194</v>
      </c>
      <c r="J89" s="85">
        <f>I89/F89</f>
        <v>0.98623039300417004</v>
      </c>
      <c r="K89" s="82">
        <f t="shared" ref="K89:L89" si="120">K91+K93+K95</f>
        <v>7261962238</v>
      </c>
      <c r="L89" s="83">
        <f t="shared" si="120"/>
        <v>6885553395</v>
      </c>
      <c r="M89" s="84">
        <f t="shared" si="111"/>
        <v>0.94816706137215256</v>
      </c>
      <c r="N89" s="83">
        <v>6288823072</v>
      </c>
      <c r="O89" s="85">
        <f>N89/K89</f>
        <v>0.86599501152624969</v>
      </c>
      <c r="P89" s="82">
        <f t="shared" ref="P89:Q89" si="121">P91+P93+P95</f>
        <v>11693560613</v>
      </c>
      <c r="Q89" s="83">
        <f t="shared" si="121"/>
        <v>11693261492</v>
      </c>
      <c r="R89" s="84">
        <f t="shared" si="113"/>
        <v>0.99997442002398584</v>
      </c>
      <c r="S89" s="83">
        <f>S91+S93+S95</f>
        <v>11357661195</v>
      </c>
      <c r="T89" s="85">
        <f>S89/P89</f>
        <v>0.9712748384246136</v>
      </c>
      <c r="U89" s="82">
        <f>U91+U93+U95</f>
        <v>11337194202</v>
      </c>
      <c r="V89" s="82">
        <f>V91+V93+V95</f>
        <v>11337124991</v>
      </c>
      <c r="W89" s="84">
        <f t="shared" si="79"/>
        <v>0.99999389522674065</v>
      </c>
      <c r="X89" s="86">
        <f>X91+X93+X95</f>
        <v>10765510157</v>
      </c>
      <c r="Y89" s="85">
        <f>X89/U89</f>
        <v>0.94957446835486425</v>
      </c>
      <c r="Z89" s="87">
        <f t="shared" ref="Z89:AF89" si="122">Z91+Z93+Z95</f>
        <v>11577215000</v>
      </c>
      <c r="AA89" s="287">
        <f t="shared" si="122"/>
        <v>5100500490</v>
      </c>
      <c r="AB89" s="288">
        <f t="shared" ref="AB89:AB93" si="123">AA89/Z89</f>
        <v>0.44056368392571099</v>
      </c>
      <c r="AC89" s="287">
        <f>AC91+AC93+AC95</f>
        <v>577565886</v>
      </c>
      <c r="AD89" s="50">
        <f>AC89/Z89</f>
        <v>4.9888154102692227E-2</v>
      </c>
      <c r="AE89" s="88">
        <f t="shared" si="122"/>
        <v>42995753364</v>
      </c>
      <c r="AF89" s="89">
        <f t="shared" si="122"/>
        <v>36141991751</v>
      </c>
      <c r="AG89" s="90">
        <f>AF89/AE89</f>
        <v>0.84059445231773522</v>
      </c>
      <c r="AH89" s="89">
        <f>I89+N89+S89+X89+AC89</f>
        <v>30099879504</v>
      </c>
      <c r="AI89" s="91">
        <f>AH89/AE89</f>
        <v>0.70006633560239906</v>
      </c>
      <c r="AJ89" s="3"/>
      <c r="AK89" s="3"/>
      <c r="AL89" s="3"/>
      <c r="AM89" s="3"/>
      <c r="AN89" s="3"/>
    </row>
    <row r="90" spans="1:40" ht="15" customHeight="1" x14ac:dyDescent="0.25">
      <c r="A90" s="217" t="s">
        <v>30</v>
      </c>
      <c r="B90" s="220">
        <v>1</v>
      </c>
      <c r="C90" s="223" t="s">
        <v>76</v>
      </c>
      <c r="D90" s="56" t="s">
        <v>17</v>
      </c>
      <c r="E90" s="57" t="s">
        <v>18</v>
      </c>
      <c r="F90" s="93">
        <v>1</v>
      </c>
      <c r="G90" s="94">
        <v>1</v>
      </c>
      <c r="H90" s="59">
        <f t="shared" si="119"/>
        <v>1</v>
      </c>
      <c r="I90" s="225"/>
      <c r="J90" s="226"/>
      <c r="K90" s="93">
        <v>1</v>
      </c>
      <c r="L90" s="94">
        <v>1</v>
      </c>
      <c r="M90" s="59">
        <f t="shared" si="111"/>
        <v>1</v>
      </c>
      <c r="N90" s="225"/>
      <c r="O90" s="226"/>
      <c r="P90" s="95">
        <v>1</v>
      </c>
      <c r="Q90" s="94">
        <v>1</v>
      </c>
      <c r="R90" s="59">
        <f t="shared" si="113"/>
        <v>1</v>
      </c>
      <c r="S90" s="236"/>
      <c r="T90" s="232"/>
      <c r="U90" s="95">
        <v>1</v>
      </c>
      <c r="V90" s="94">
        <v>1</v>
      </c>
      <c r="W90" s="59">
        <f t="shared" si="79"/>
        <v>1</v>
      </c>
      <c r="X90" s="236"/>
      <c r="Y90" s="232"/>
      <c r="Z90" s="96">
        <v>1</v>
      </c>
      <c r="AA90" s="299">
        <v>1</v>
      </c>
      <c r="AB90" s="289">
        <f t="shared" si="123"/>
        <v>1</v>
      </c>
      <c r="AC90" s="289"/>
      <c r="AD90" s="289"/>
      <c r="AE90" s="65" t="s">
        <v>22</v>
      </c>
      <c r="AF90" s="66" t="s">
        <v>22</v>
      </c>
      <c r="AG90" s="59" t="s">
        <v>22</v>
      </c>
      <c r="AH90" s="225"/>
      <c r="AI90" s="226"/>
      <c r="AJ90" s="3"/>
      <c r="AK90" s="3"/>
      <c r="AL90" s="3"/>
      <c r="AM90" s="3"/>
      <c r="AN90" s="3"/>
    </row>
    <row r="91" spans="1:40" ht="15.75" customHeight="1" x14ac:dyDescent="0.25">
      <c r="A91" s="218"/>
      <c r="B91" s="221"/>
      <c r="C91" s="224"/>
      <c r="D91" s="67"/>
      <c r="E91" s="68" t="s">
        <v>20</v>
      </c>
      <c r="F91" s="69">
        <v>20000000</v>
      </c>
      <c r="G91" s="70">
        <v>20000000</v>
      </c>
      <c r="H91" s="59">
        <f t="shared" si="119"/>
        <v>1</v>
      </c>
      <c r="I91" s="227"/>
      <c r="J91" s="228"/>
      <c r="K91" s="69">
        <v>137970570</v>
      </c>
      <c r="L91" s="70">
        <v>133711988</v>
      </c>
      <c r="M91" s="59">
        <f t="shared" si="111"/>
        <v>0.9691341276621529</v>
      </c>
      <c r="N91" s="227"/>
      <c r="O91" s="228"/>
      <c r="P91" s="71">
        <v>3210945756</v>
      </c>
      <c r="Q91" s="70">
        <v>3210945756</v>
      </c>
      <c r="R91" s="59">
        <f t="shared" si="113"/>
        <v>1</v>
      </c>
      <c r="S91" s="70">
        <v>3024892246</v>
      </c>
      <c r="T91" s="73">
        <f>S91/P91</f>
        <v>0.94205647677095172</v>
      </c>
      <c r="U91" s="70">
        <v>3683836509</v>
      </c>
      <c r="V91" s="70">
        <v>3683836509</v>
      </c>
      <c r="W91" s="59">
        <f t="shared" si="79"/>
        <v>1</v>
      </c>
      <c r="X91" s="97">
        <v>3494795661</v>
      </c>
      <c r="Y91" s="73">
        <f>X91/U91</f>
        <v>0.9486837031073031</v>
      </c>
      <c r="Z91" s="319">
        <v>4828558165</v>
      </c>
      <c r="AA91" s="319">
        <v>1291470690</v>
      </c>
      <c r="AB91" s="289">
        <f t="shared" si="123"/>
        <v>0.26746507878092424</v>
      </c>
      <c r="AC91" s="319">
        <v>157231737</v>
      </c>
      <c r="AD91" s="289">
        <f>AC91/Z91</f>
        <v>3.2562875215980752E-2</v>
      </c>
      <c r="AE91" s="71">
        <f>F91+K91+P91+U91+Z91</f>
        <v>11881311000</v>
      </c>
      <c r="AF91" s="71">
        <f>G91+L91+Q91+V91+AA91</f>
        <v>8339964943</v>
      </c>
      <c r="AG91" s="59">
        <f>AF91/AE91</f>
        <v>0.70193978955689318</v>
      </c>
      <c r="AH91" s="227"/>
      <c r="AI91" s="228"/>
      <c r="AJ91" s="3"/>
      <c r="AK91" s="92"/>
      <c r="AL91" s="3"/>
      <c r="AM91" s="3"/>
      <c r="AN91" s="3"/>
    </row>
    <row r="92" spans="1:40" ht="15" customHeight="1" x14ac:dyDescent="0.25">
      <c r="A92" s="218"/>
      <c r="B92" s="220">
        <v>2</v>
      </c>
      <c r="C92" s="223" t="s">
        <v>77</v>
      </c>
      <c r="D92" s="56" t="s">
        <v>17</v>
      </c>
      <c r="E92" s="57" t="s">
        <v>18</v>
      </c>
      <c r="F92" s="93">
        <v>1</v>
      </c>
      <c r="G92" s="94">
        <v>1</v>
      </c>
      <c r="H92" s="59">
        <f t="shared" si="119"/>
        <v>1</v>
      </c>
      <c r="I92" s="227"/>
      <c r="J92" s="228"/>
      <c r="K92" s="93">
        <v>1</v>
      </c>
      <c r="L92" s="94">
        <v>1</v>
      </c>
      <c r="M92" s="59">
        <f t="shared" si="111"/>
        <v>1</v>
      </c>
      <c r="N92" s="227"/>
      <c r="O92" s="228"/>
      <c r="P92" s="95">
        <v>1</v>
      </c>
      <c r="Q92" s="94">
        <v>1</v>
      </c>
      <c r="R92" s="59">
        <f t="shared" si="113"/>
        <v>1</v>
      </c>
      <c r="S92" s="235"/>
      <c r="T92" s="232"/>
      <c r="U92" s="95">
        <v>1</v>
      </c>
      <c r="V92" s="94">
        <v>1</v>
      </c>
      <c r="W92" s="59">
        <f t="shared" si="79"/>
        <v>1</v>
      </c>
      <c r="X92" s="236"/>
      <c r="Y92" s="232"/>
      <c r="Z92" s="96">
        <v>1</v>
      </c>
      <c r="AA92" s="299">
        <v>1</v>
      </c>
      <c r="AB92" s="289">
        <f t="shared" si="123"/>
        <v>1</v>
      </c>
      <c r="AC92" s="289"/>
      <c r="AD92" s="289"/>
      <c r="AE92" s="65" t="s">
        <v>22</v>
      </c>
      <c r="AF92" s="66" t="s">
        <v>22</v>
      </c>
      <c r="AG92" s="59" t="s">
        <v>22</v>
      </c>
      <c r="AH92" s="227"/>
      <c r="AI92" s="228"/>
      <c r="AJ92" s="3"/>
      <c r="AK92" s="3"/>
      <c r="AL92" s="3"/>
      <c r="AM92" s="3"/>
      <c r="AN92" s="3"/>
    </row>
    <row r="93" spans="1:40" ht="15.75" customHeight="1" x14ac:dyDescent="0.25">
      <c r="A93" s="218"/>
      <c r="B93" s="221"/>
      <c r="C93" s="224"/>
      <c r="D93" s="67"/>
      <c r="E93" s="57" t="s">
        <v>20</v>
      </c>
      <c r="F93" s="69">
        <v>1078588523</v>
      </c>
      <c r="G93" s="70">
        <v>1078318595</v>
      </c>
      <c r="H93" s="59">
        <f t="shared" si="119"/>
        <v>0.99974973959555102</v>
      </c>
      <c r="I93" s="227"/>
      <c r="J93" s="228"/>
      <c r="K93" s="69">
        <v>6453890317</v>
      </c>
      <c r="L93" s="70">
        <v>6083327999</v>
      </c>
      <c r="M93" s="59">
        <f t="shared" si="111"/>
        <v>0.94258310882291985</v>
      </c>
      <c r="N93" s="227"/>
      <c r="O93" s="228"/>
      <c r="P93" s="71">
        <v>7637596819</v>
      </c>
      <c r="Q93" s="70">
        <v>7637297698</v>
      </c>
      <c r="R93" s="59">
        <f t="shared" si="113"/>
        <v>0.99996083571742678</v>
      </c>
      <c r="S93" s="70">
        <v>7487750911</v>
      </c>
      <c r="T93" s="73">
        <f>S93/P93</f>
        <v>0.9803804898908477</v>
      </c>
      <c r="U93" s="71">
        <v>6095506478</v>
      </c>
      <c r="V93" s="70">
        <v>6095437267</v>
      </c>
      <c r="W93" s="59">
        <f t="shared" si="79"/>
        <v>0.99998864557026557</v>
      </c>
      <c r="X93" s="97">
        <v>5725476858</v>
      </c>
      <c r="Y93" s="73">
        <f>X93/U93</f>
        <v>0.93929468841752251</v>
      </c>
      <c r="Z93" s="319">
        <v>5902449852</v>
      </c>
      <c r="AA93" s="319">
        <v>3447397237</v>
      </c>
      <c r="AB93" s="289">
        <f t="shared" si="123"/>
        <v>0.5840620968311786</v>
      </c>
      <c r="AC93" s="319">
        <v>325735382</v>
      </c>
      <c r="AD93" s="289">
        <f>AC93/Z93</f>
        <v>5.5186471747765392E-2</v>
      </c>
      <c r="AE93" s="71">
        <f>F93+K93+P93+U93+Z93</f>
        <v>27168031989</v>
      </c>
      <c r="AF93" s="71">
        <f>G93+L93+Q93+V93+AA93</f>
        <v>24341778796</v>
      </c>
      <c r="AG93" s="59">
        <f>AF93/AE93</f>
        <v>0.89597136832935431</v>
      </c>
      <c r="AH93" s="227"/>
      <c r="AI93" s="228"/>
      <c r="AJ93" s="3"/>
      <c r="AK93" s="3"/>
      <c r="AL93" s="3"/>
      <c r="AM93" s="3"/>
      <c r="AN93" s="3"/>
    </row>
    <row r="94" spans="1:40" ht="15" customHeight="1" x14ac:dyDescent="0.25">
      <c r="A94" s="218"/>
      <c r="B94" s="220">
        <v>3</v>
      </c>
      <c r="C94" s="223" t="s">
        <v>78</v>
      </c>
      <c r="D94" s="56" t="s">
        <v>17</v>
      </c>
      <c r="E94" s="57" t="s">
        <v>18</v>
      </c>
      <c r="F94" s="93">
        <v>1</v>
      </c>
      <c r="G94" s="94">
        <v>1</v>
      </c>
      <c r="H94" s="59">
        <f>IFERROR(G94/F94,0)</f>
        <v>1</v>
      </c>
      <c r="I94" s="227"/>
      <c r="J94" s="228"/>
      <c r="K94" s="93">
        <v>1</v>
      </c>
      <c r="L94" s="94">
        <v>1</v>
      </c>
      <c r="M94" s="59">
        <f t="shared" si="111"/>
        <v>1</v>
      </c>
      <c r="N94" s="227"/>
      <c r="O94" s="228"/>
      <c r="P94" s="95">
        <v>1</v>
      </c>
      <c r="Q94" s="94">
        <v>1</v>
      </c>
      <c r="R94" s="59">
        <f t="shared" si="113"/>
        <v>1</v>
      </c>
      <c r="S94" s="235"/>
      <c r="T94" s="232"/>
      <c r="U94" s="95">
        <v>1</v>
      </c>
      <c r="V94" s="94">
        <v>1</v>
      </c>
      <c r="W94" s="59">
        <f t="shared" si="79"/>
        <v>1</v>
      </c>
      <c r="X94" s="236"/>
      <c r="Y94" s="232"/>
      <c r="Z94" s="96">
        <v>1</v>
      </c>
      <c r="AA94" s="299">
        <v>1</v>
      </c>
      <c r="AB94" s="289">
        <f>IFERROR(AA94/Z94,0)</f>
        <v>1</v>
      </c>
      <c r="AC94" s="289"/>
      <c r="AD94" s="289"/>
      <c r="AE94" s="65" t="s">
        <v>22</v>
      </c>
      <c r="AF94" s="66" t="s">
        <v>22</v>
      </c>
      <c r="AG94" s="59" t="s">
        <v>22</v>
      </c>
      <c r="AH94" s="227"/>
      <c r="AI94" s="228"/>
      <c r="AJ94" s="3"/>
      <c r="AK94" s="3"/>
      <c r="AL94" s="3"/>
      <c r="AM94" s="3"/>
      <c r="AN94" s="3"/>
    </row>
    <row r="95" spans="1:40" ht="15.75" customHeight="1" x14ac:dyDescent="0.25">
      <c r="A95" s="219"/>
      <c r="B95" s="221"/>
      <c r="C95" s="224"/>
      <c r="D95" s="67"/>
      <c r="E95" s="57" t="s">
        <v>20</v>
      </c>
      <c r="F95" s="69">
        <v>27232788</v>
      </c>
      <c r="G95" s="70">
        <v>27232788</v>
      </c>
      <c r="H95" s="59">
        <v>0</v>
      </c>
      <c r="I95" s="229"/>
      <c r="J95" s="230"/>
      <c r="K95" s="69">
        <v>670101351</v>
      </c>
      <c r="L95" s="70">
        <v>668513408</v>
      </c>
      <c r="M95" s="59">
        <f t="shared" si="111"/>
        <v>0.99763029428663252</v>
      </c>
      <c r="N95" s="229"/>
      <c r="O95" s="230"/>
      <c r="P95" s="71">
        <v>845018038</v>
      </c>
      <c r="Q95" s="70">
        <v>845018038</v>
      </c>
      <c r="R95" s="59">
        <f t="shared" si="113"/>
        <v>1</v>
      </c>
      <c r="S95" s="70">
        <v>845018038</v>
      </c>
      <c r="T95" s="73">
        <f>S95/P95</f>
        <v>1</v>
      </c>
      <c r="U95" s="71">
        <v>1557851215</v>
      </c>
      <c r="V95" s="70">
        <v>1557851215</v>
      </c>
      <c r="W95" s="59">
        <f t="shared" si="79"/>
        <v>1</v>
      </c>
      <c r="X95" s="97">
        <v>1545237638</v>
      </c>
      <c r="Y95" s="73">
        <f>X95/U95</f>
        <v>0.99190322100175654</v>
      </c>
      <c r="Z95" s="319">
        <v>846206983</v>
      </c>
      <c r="AA95" s="319">
        <v>361632563</v>
      </c>
      <c r="AB95" s="289">
        <f t="shared" ref="AB95:AB96" si="124">AA95/Z95</f>
        <v>0.42735710088083734</v>
      </c>
      <c r="AC95" s="319">
        <v>94598767</v>
      </c>
      <c r="AD95" s="289">
        <f>AC95/Z95</f>
        <v>0.1117915225239875</v>
      </c>
      <c r="AE95" s="71">
        <f>F95+K95+P95+U95+Z95</f>
        <v>3946410375</v>
      </c>
      <c r="AF95" s="71">
        <f>G95+L95+Q95+V95+AA95</f>
        <v>3460248012</v>
      </c>
      <c r="AG95" s="59">
        <f>AF95/AE95</f>
        <v>0.87680896896081162</v>
      </c>
      <c r="AH95" s="229"/>
      <c r="AI95" s="230"/>
      <c r="AJ95" s="3"/>
      <c r="AK95" s="3"/>
      <c r="AL95" s="3"/>
      <c r="AM95" s="3"/>
      <c r="AN95" s="3"/>
    </row>
    <row r="96" spans="1:40" ht="27" customHeight="1" x14ac:dyDescent="0.25">
      <c r="A96" s="207" t="s">
        <v>3</v>
      </c>
      <c r="B96" s="38">
        <v>165</v>
      </c>
      <c r="C96" s="39" t="s">
        <v>109</v>
      </c>
      <c r="D96" s="40" t="s">
        <v>26</v>
      </c>
      <c r="E96" s="41" t="s">
        <v>18</v>
      </c>
      <c r="F96" s="123">
        <v>1</v>
      </c>
      <c r="G96" s="124">
        <v>1</v>
      </c>
      <c r="H96" s="43">
        <f>G96/F96</f>
        <v>1</v>
      </c>
      <c r="I96" s="252"/>
      <c r="J96" s="226"/>
      <c r="K96" s="123">
        <v>5</v>
      </c>
      <c r="L96" s="124">
        <v>5</v>
      </c>
      <c r="M96" s="43">
        <f t="shared" si="111"/>
        <v>1</v>
      </c>
      <c r="N96" s="252"/>
      <c r="O96" s="226"/>
      <c r="P96" s="123">
        <v>8</v>
      </c>
      <c r="Q96" s="124">
        <v>8</v>
      </c>
      <c r="R96" s="43">
        <f t="shared" si="113"/>
        <v>1</v>
      </c>
      <c r="S96" s="252"/>
      <c r="T96" s="226"/>
      <c r="U96" s="123">
        <f t="shared" ref="U96:V96" si="125">U101</f>
        <v>10</v>
      </c>
      <c r="V96" s="124">
        <f t="shared" si="125"/>
        <v>10</v>
      </c>
      <c r="W96" s="43">
        <f t="shared" si="79"/>
        <v>1</v>
      </c>
      <c r="X96" s="252"/>
      <c r="Y96" s="226"/>
      <c r="Z96" s="126">
        <f>Z101</f>
        <v>11</v>
      </c>
      <c r="AA96" s="310">
        <v>1</v>
      </c>
      <c r="AB96" s="285">
        <f t="shared" si="124"/>
        <v>9.0909090909090912E-2</v>
      </c>
      <c r="AC96" s="237"/>
      <c r="AD96" s="238"/>
      <c r="AE96" s="249"/>
      <c r="AF96" s="240"/>
      <c r="AG96" s="240"/>
      <c r="AH96" s="240"/>
      <c r="AI96" s="226"/>
      <c r="AJ96" s="3"/>
      <c r="AK96" s="3"/>
      <c r="AL96" s="3"/>
      <c r="AM96" s="3"/>
      <c r="AN96" s="3"/>
    </row>
    <row r="97" spans="1:40" ht="28.5" customHeight="1" x14ac:dyDescent="0.25">
      <c r="A97" s="207" t="s">
        <v>3</v>
      </c>
      <c r="B97" s="81">
        <v>174</v>
      </c>
      <c r="C97" s="39" t="s">
        <v>79</v>
      </c>
      <c r="D97" s="40" t="s">
        <v>26</v>
      </c>
      <c r="E97" s="41" t="s">
        <v>18</v>
      </c>
      <c r="F97" s="123">
        <v>0.13</v>
      </c>
      <c r="G97" s="124">
        <v>0.13</v>
      </c>
      <c r="H97" s="43">
        <f>IFERROR(G97/F97,0)</f>
        <v>1</v>
      </c>
      <c r="I97" s="229"/>
      <c r="J97" s="230"/>
      <c r="K97" s="123">
        <v>0.38</v>
      </c>
      <c r="L97" s="124">
        <v>0.38</v>
      </c>
      <c r="M97" s="43">
        <f t="shared" si="111"/>
        <v>1</v>
      </c>
      <c r="N97" s="229"/>
      <c r="O97" s="230"/>
      <c r="P97" s="123">
        <v>0.63</v>
      </c>
      <c r="Q97" s="124">
        <v>0.63</v>
      </c>
      <c r="R97" s="43">
        <f t="shared" si="113"/>
        <v>1</v>
      </c>
      <c r="S97" s="229"/>
      <c r="T97" s="230"/>
      <c r="U97" s="123">
        <v>0.88</v>
      </c>
      <c r="V97" s="124">
        <f>V99</f>
        <v>0.88</v>
      </c>
      <c r="W97" s="43">
        <f t="shared" si="79"/>
        <v>1</v>
      </c>
      <c r="X97" s="229"/>
      <c r="Y97" s="230"/>
      <c r="Z97" s="126">
        <f>Z99</f>
        <v>1</v>
      </c>
      <c r="AA97" s="310">
        <v>0.13</v>
      </c>
      <c r="AB97" s="285">
        <f>IFERROR(AA97/Z97,0)</f>
        <v>0.13</v>
      </c>
      <c r="AC97" s="314"/>
      <c r="AD97" s="230"/>
      <c r="AE97" s="250"/>
      <c r="AF97" s="242"/>
      <c r="AG97" s="242"/>
      <c r="AH97" s="242"/>
      <c r="AI97" s="230"/>
      <c r="AJ97" s="3"/>
      <c r="AK97" s="3"/>
      <c r="AL97" s="3"/>
      <c r="AM97" s="3"/>
      <c r="AN97" s="3"/>
    </row>
    <row r="98" spans="1:40" ht="25.5" customHeight="1" x14ac:dyDescent="0.25">
      <c r="A98" s="208" t="s">
        <v>4</v>
      </c>
      <c r="B98" s="45">
        <v>7887</v>
      </c>
      <c r="C98" s="233" t="s">
        <v>80</v>
      </c>
      <c r="D98" s="234"/>
      <c r="E98" s="46" t="s">
        <v>20</v>
      </c>
      <c r="F98" s="82">
        <f t="shared" ref="F98:G98" si="126">F100+F102</f>
        <v>133500236</v>
      </c>
      <c r="G98" s="83">
        <f t="shared" si="126"/>
        <v>114144192</v>
      </c>
      <c r="H98" s="84">
        <f t="shared" ref="H98:H140" si="127">G98/F98</f>
        <v>0.85501116267689592</v>
      </c>
      <c r="I98" s="83">
        <v>70190363</v>
      </c>
      <c r="J98" s="85">
        <f>I98/F98</f>
        <v>0.52576957991295237</v>
      </c>
      <c r="K98" s="82">
        <f t="shared" ref="K98:L98" si="128">K100+K102</f>
        <v>921300000</v>
      </c>
      <c r="L98" s="83">
        <f t="shared" si="128"/>
        <v>917191792</v>
      </c>
      <c r="M98" s="84">
        <f t="shared" si="111"/>
        <v>0.99554085748399002</v>
      </c>
      <c r="N98" s="83">
        <v>699640306</v>
      </c>
      <c r="O98" s="85">
        <f>N98/K98</f>
        <v>0.75940552046021925</v>
      </c>
      <c r="P98" s="82">
        <f t="shared" ref="P98:Q98" si="129">P100+P102</f>
        <v>1260000000</v>
      </c>
      <c r="Q98" s="83">
        <f t="shared" si="129"/>
        <v>1247054756</v>
      </c>
      <c r="R98" s="84">
        <f t="shared" si="113"/>
        <v>0.98972599682539686</v>
      </c>
      <c r="S98" s="83">
        <f>S100+S102</f>
        <v>1012027309</v>
      </c>
      <c r="T98" s="85">
        <f>S98/P98</f>
        <v>0.80319627698412699</v>
      </c>
      <c r="U98" s="82">
        <f>U100+U102</f>
        <v>2046037000</v>
      </c>
      <c r="V98" s="82">
        <f>V100+V102</f>
        <v>1969804311</v>
      </c>
      <c r="W98" s="84">
        <f t="shared" si="79"/>
        <v>0.96274129500101902</v>
      </c>
      <c r="X98" s="86">
        <f>X100+X102</f>
        <v>1916967656</v>
      </c>
      <c r="Y98" s="85">
        <f>X98/U98</f>
        <v>0.93691739494447068</v>
      </c>
      <c r="Z98" s="87">
        <f t="shared" ref="Z98:AF98" si="130">Z100+Z102</f>
        <v>2547000000</v>
      </c>
      <c r="AA98" s="287">
        <f t="shared" si="130"/>
        <v>1088189671</v>
      </c>
      <c r="AB98" s="288">
        <f t="shared" ref="AB98:AB102" si="131">AA98/Z98</f>
        <v>0.42724368708284255</v>
      </c>
      <c r="AC98" s="287">
        <f>AC100+AC102</f>
        <v>179619854</v>
      </c>
      <c r="AD98" s="50">
        <f>AC98/Z98</f>
        <v>7.0522125638005501E-2</v>
      </c>
      <c r="AE98" s="88">
        <f t="shared" si="130"/>
        <v>6907837236</v>
      </c>
      <c r="AF98" s="89">
        <f t="shared" si="130"/>
        <v>5336384722</v>
      </c>
      <c r="AG98" s="90">
        <f>AF98/AE98</f>
        <v>0.77251164723302701</v>
      </c>
      <c r="AH98" s="89">
        <f>I98+N98+S98+X98+AC98</f>
        <v>3878445488</v>
      </c>
      <c r="AI98" s="91">
        <f>AH98/AE98</f>
        <v>0.56145582987792331</v>
      </c>
      <c r="AJ98" s="3"/>
      <c r="AK98" s="3"/>
      <c r="AL98" s="3"/>
      <c r="AM98" s="3"/>
      <c r="AN98" s="3"/>
    </row>
    <row r="99" spans="1:40" ht="15" customHeight="1" x14ac:dyDescent="0.25">
      <c r="A99" s="217" t="s">
        <v>30</v>
      </c>
      <c r="B99" s="220">
        <v>1</v>
      </c>
      <c r="C99" s="223" t="s">
        <v>81</v>
      </c>
      <c r="D99" s="56" t="s">
        <v>26</v>
      </c>
      <c r="E99" s="57" t="s">
        <v>18</v>
      </c>
      <c r="F99" s="93">
        <v>1</v>
      </c>
      <c r="G99" s="94">
        <v>1</v>
      </c>
      <c r="H99" s="59">
        <f t="shared" si="127"/>
        <v>1</v>
      </c>
      <c r="I99" s="225"/>
      <c r="J99" s="226"/>
      <c r="K99" s="95">
        <v>5</v>
      </c>
      <c r="L99" s="94">
        <v>5</v>
      </c>
      <c r="M99" s="59">
        <f t="shared" si="111"/>
        <v>1</v>
      </c>
      <c r="N99" s="225"/>
      <c r="O99" s="226"/>
      <c r="P99" s="95">
        <v>0.63</v>
      </c>
      <c r="Q99" s="94">
        <v>0.63</v>
      </c>
      <c r="R99" s="59">
        <f t="shared" si="113"/>
        <v>1</v>
      </c>
      <c r="S99" s="236"/>
      <c r="T99" s="232"/>
      <c r="U99" s="95">
        <v>0.88</v>
      </c>
      <c r="V99" s="94">
        <v>0.88</v>
      </c>
      <c r="W99" s="59">
        <f t="shared" si="79"/>
        <v>1</v>
      </c>
      <c r="X99" s="236"/>
      <c r="Y99" s="232"/>
      <c r="Z99" s="96">
        <v>1</v>
      </c>
      <c r="AA99" s="299">
        <v>1</v>
      </c>
      <c r="AB99" s="313">
        <f t="shared" si="131"/>
        <v>1</v>
      </c>
      <c r="AC99" s="324"/>
      <c r="AD99" s="291"/>
      <c r="AE99" s="65" t="s">
        <v>22</v>
      </c>
      <c r="AF99" s="66" t="s">
        <v>22</v>
      </c>
      <c r="AG99" s="59" t="s">
        <v>22</v>
      </c>
      <c r="AH99" s="225"/>
      <c r="AI99" s="226"/>
      <c r="AJ99" s="3"/>
      <c r="AK99" s="3"/>
      <c r="AL99" s="3"/>
      <c r="AM99" s="3"/>
      <c r="AN99" s="3"/>
    </row>
    <row r="100" spans="1:40" ht="15.75" customHeight="1" x14ac:dyDescent="0.25">
      <c r="A100" s="218"/>
      <c r="B100" s="221"/>
      <c r="C100" s="224"/>
      <c r="D100" s="67"/>
      <c r="E100" s="68" t="s">
        <v>20</v>
      </c>
      <c r="F100" s="69">
        <v>32464399</v>
      </c>
      <c r="G100" s="70">
        <v>32464398</v>
      </c>
      <c r="H100" s="59">
        <f t="shared" si="127"/>
        <v>0.99999996919702716</v>
      </c>
      <c r="I100" s="227"/>
      <c r="J100" s="228"/>
      <c r="K100" s="71">
        <v>283720161</v>
      </c>
      <c r="L100" s="70">
        <v>283056953</v>
      </c>
      <c r="M100" s="59">
        <f t="shared" si="111"/>
        <v>0.99766245726894254</v>
      </c>
      <c r="N100" s="227"/>
      <c r="O100" s="228"/>
      <c r="P100" s="71">
        <v>304700975</v>
      </c>
      <c r="Q100" s="70">
        <v>302664251</v>
      </c>
      <c r="R100" s="59">
        <f t="shared" si="113"/>
        <v>0.99331566300370389</v>
      </c>
      <c r="S100" s="70">
        <v>302664251</v>
      </c>
      <c r="T100" s="73">
        <f>S100/P100</f>
        <v>0.99331566300370389</v>
      </c>
      <c r="U100" s="71">
        <v>371689484</v>
      </c>
      <c r="V100" s="70">
        <v>371689484</v>
      </c>
      <c r="W100" s="59">
        <f t="shared" si="79"/>
        <v>1</v>
      </c>
      <c r="X100" s="97">
        <v>356870459</v>
      </c>
      <c r="Y100" s="73">
        <f>X100/U100</f>
        <v>0.96013063151391176</v>
      </c>
      <c r="Z100" s="319">
        <v>554487000</v>
      </c>
      <c r="AA100" s="319">
        <v>262454896</v>
      </c>
      <c r="AB100" s="313">
        <f t="shared" si="131"/>
        <v>0.47332921421061269</v>
      </c>
      <c r="AC100" s="319">
        <v>55674117</v>
      </c>
      <c r="AD100" s="305">
        <f>AC100/Z100</f>
        <v>0.10040653252465792</v>
      </c>
      <c r="AE100" s="71">
        <f>F100+K100+P100+U100+Z100</f>
        <v>1547062019</v>
      </c>
      <c r="AF100" s="71">
        <f>G100+L100+Q100+V100+AA100</f>
        <v>1252329982</v>
      </c>
      <c r="AG100" s="59">
        <f>AF100/AE100</f>
        <v>0.80948919087903737</v>
      </c>
      <c r="AH100" s="227"/>
      <c r="AI100" s="228"/>
      <c r="AJ100" s="3"/>
      <c r="AK100" s="3"/>
      <c r="AL100" s="3"/>
      <c r="AM100" s="3"/>
      <c r="AN100" s="3"/>
    </row>
    <row r="101" spans="1:40" ht="15" customHeight="1" x14ac:dyDescent="0.25">
      <c r="A101" s="218"/>
      <c r="B101" s="220">
        <v>2</v>
      </c>
      <c r="C101" s="223" t="s">
        <v>82</v>
      </c>
      <c r="D101" s="56" t="s">
        <v>26</v>
      </c>
      <c r="E101" s="57" t="s">
        <v>18</v>
      </c>
      <c r="F101" s="93">
        <v>0.13</v>
      </c>
      <c r="G101" s="94">
        <v>0.13</v>
      </c>
      <c r="H101" s="59">
        <f t="shared" si="127"/>
        <v>1</v>
      </c>
      <c r="I101" s="227"/>
      <c r="J101" s="228"/>
      <c r="K101" s="95">
        <v>0.38</v>
      </c>
      <c r="L101" s="94">
        <v>0.38</v>
      </c>
      <c r="M101" s="59">
        <f t="shared" si="111"/>
        <v>1</v>
      </c>
      <c r="N101" s="227"/>
      <c r="O101" s="228"/>
      <c r="P101" s="95">
        <v>8</v>
      </c>
      <c r="Q101" s="94">
        <v>8</v>
      </c>
      <c r="R101" s="59">
        <f t="shared" si="113"/>
        <v>1</v>
      </c>
      <c r="S101" s="235"/>
      <c r="T101" s="232"/>
      <c r="U101" s="95">
        <v>10</v>
      </c>
      <c r="V101" s="94">
        <v>10</v>
      </c>
      <c r="W101" s="59">
        <f t="shared" si="79"/>
        <v>1</v>
      </c>
      <c r="X101" s="236"/>
      <c r="Y101" s="232"/>
      <c r="Z101" s="96">
        <v>11</v>
      </c>
      <c r="AA101" s="299">
        <v>11</v>
      </c>
      <c r="AB101" s="313">
        <f t="shared" si="131"/>
        <v>1</v>
      </c>
      <c r="AC101" s="324"/>
      <c r="AD101" s="307"/>
      <c r="AE101" s="65" t="s">
        <v>22</v>
      </c>
      <c r="AF101" s="66" t="s">
        <v>22</v>
      </c>
      <c r="AG101" s="59" t="s">
        <v>22</v>
      </c>
      <c r="AH101" s="227"/>
      <c r="AI101" s="228"/>
      <c r="AJ101" s="3"/>
      <c r="AK101" s="3"/>
      <c r="AL101" s="3"/>
      <c r="AM101" s="3"/>
      <c r="AN101" s="3"/>
    </row>
    <row r="102" spans="1:40" ht="15.75" customHeight="1" x14ac:dyDescent="0.25">
      <c r="A102" s="218"/>
      <c r="B102" s="221"/>
      <c r="C102" s="224"/>
      <c r="D102" s="67"/>
      <c r="E102" s="57" t="s">
        <v>20</v>
      </c>
      <c r="F102" s="69">
        <v>101035837</v>
      </c>
      <c r="G102" s="70">
        <v>81679794</v>
      </c>
      <c r="H102" s="59">
        <f t="shared" si="127"/>
        <v>0.80842398524396841</v>
      </c>
      <c r="I102" s="229"/>
      <c r="J102" s="230"/>
      <c r="K102" s="71">
        <v>637579839</v>
      </c>
      <c r="L102" s="70">
        <v>634134839</v>
      </c>
      <c r="M102" s="59">
        <f t="shared" si="111"/>
        <v>0.99459675512104773</v>
      </c>
      <c r="N102" s="229"/>
      <c r="O102" s="230"/>
      <c r="P102" s="71">
        <v>955299025</v>
      </c>
      <c r="Q102" s="70">
        <v>944390505</v>
      </c>
      <c r="R102" s="59">
        <f t="shared" si="113"/>
        <v>0.98858104141789527</v>
      </c>
      <c r="S102" s="70">
        <v>709363058</v>
      </c>
      <c r="T102" s="73">
        <f t="shared" ref="T102:T104" si="132">S102/P102</f>
        <v>0.74255603683883165</v>
      </c>
      <c r="U102" s="71">
        <v>1674347516</v>
      </c>
      <c r="V102" s="70">
        <v>1598114827</v>
      </c>
      <c r="W102" s="59">
        <f t="shared" si="79"/>
        <v>0.9544702110693728</v>
      </c>
      <c r="X102" s="97">
        <v>1560097197</v>
      </c>
      <c r="Y102" s="73">
        <f t="shared" ref="Y102:Y104" si="133">X102/U102</f>
        <v>0.93176427360017655</v>
      </c>
      <c r="Z102" s="319">
        <v>1992513000</v>
      </c>
      <c r="AA102" s="319">
        <v>825734775</v>
      </c>
      <c r="AB102" s="313">
        <f t="shared" si="131"/>
        <v>0.41441876414357148</v>
      </c>
      <c r="AC102" s="319">
        <v>123945737</v>
      </c>
      <c r="AD102" s="305">
        <f t="shared" ref="AD102:AD104" si="134">AC102/Z102</f>
        <v>6.2205735671486212E-2</v>
      </c>
      <c r="AE102" s="71">
        <f>F102+K102+P102+U102+Z102</f>
        <v>5360775217</v>
      </c>
      <c r="AF102" s="71">
        <f>G102+L102+Q102+V102+AA102</f>
        <v>4084054740</v>
      </c>
      <c r="AG102" s="59">
        <f t="shared" ref="AG102:AG104" si="135">AF102/AE102</f>
        <v>0.76184032619922482</v>
      </c>
      <c r="AH102" s="229"/>
      <c r="AI102" s="230"/>
      <c r="AJ102" s="3"/>
      <c r="AK102" s="3"/>
      <c r="AL102" s="3"/>
      <c r="AM102" s="3"/>
      <c r="AN102" s="3"/>
    </row>
    <row r="103" spans="1:40" ht="27" customHeight="1" x14ac:dyDescent="0.25">
      <c r="A103" s="205" t="s">
        <v>0</v>
      </c>
      <c r="B103" s="159">
        <v>3</v>
      </c>
      <c r="C103" s="260" t="s">
        <v>83</v>
      </c>
      <c r="D103" s="245"/>
      <c r="E103" s="259"/>
      <c r="F103" s="160">
        <f t="shared" ref="F103:G103" si="136">F104</f>
        <v>655143045</v>
      </c>
      <c r="G103" s="161">
        <f t="shared" si="136"/>
        <v>603251039</v>
      </c>
      <c r="H103" s="162">
        <f t="shared" si="127"/>
        <v>0.92079286135137095</v>
      </c>
      <c r="I103" s="161">
        <f>I104</f>
        <v>580630825</v>
      </c>
      <c r="J103" s="163">
        <f t="shared" ref="J103:J104" si="137">I103/F103</f>
        <v>0.88626572384661428</v>
      </c>
      <c r="K103" s="160">
        <f t="shared" ref="K103:L103" si="138">K104</f>
        <v>603000000</v>
      </c>
      <c r="L103" s="161">
        <f t="shared" si="138"/>
        <v>600177219</v>
      </c>
      <c r="M103" s="162">
        <f t="shared" si="111"/>
        <v>0.99531877114427858</v>
      </c>
      <c r="N103" s="161">
        <f>N104</f>
        <v>533854131</v>
      </c>
      <c r="O103" s="163">
        <f t="shared" ref="O103:O104" si="139">N103/K103</f>
        <v>0.88533023383084575</v>
      </c>
      <c r="P103" s="160">
        <f t="shared" ref="P103:Q103" si="140">P104</f>
        <v>680288641</v>
      </c>
      <c r="Q103" s="161">
        <f t="shared" si="140"/>
        <v>679756141</v>
      </c>
      <c r="R103" s="162">
        <f t="shared" si="113"/>
        <v>0.99921724402274714</v>
      </c>
      <c r="S103" s="161">
        <f>S104</f>
        <v>656886190</v>
      </c>
      <c r="T103" s="163">
        <f t="shared" si="132"/>
        <v>0.96559923304672668</v>
      </c>
      <c r="U103" s="160">
        <f t="shared" ref="U103:V103" si="141">U104</f>
        <v>688963951</v>
      </c>
      <c r="V103" s="161">
        <f t="shared" si="141"/>
        <v>688963951</v>
      </c>
      <c r="W103" s="162">
        <f t="shared" si="79"/>
        <v>1</v>
      </c>
      <c r="X103" s="164">
        <f>X104</f>
        <v>680298821</v>
      </c>
      <c r="Y103" s="163">
        <f t="shared" si="133"/>
        <v>0.98742295589279683</v>
      </c>
      <c r="Z103" s="165">
        <f t="shared" ref="Z103:AF103" si="142">Z104</f>
        <v>740000000</v>
      </c>
      <c r="AA103" s="160">
        <f t="shared" si="142"/>
        <v>241896647</v>
      </c>
      <c r="AB103" s="163">
        <f t="shared" si="142"/>
        <v>0.32688736081081082</v>
      </c>
      <c r="AC103" s="323">
        <f t="shared" si="142"/>
        <v>12035755</v>
      </c>
      <c r="AD103" s="163">
        <f t="shared" si="134"/>
        <v>1.6264533783783782E-2</v>
      </c>
      <c r="AE103" s="160">
        <f t="shared" si="142"/>
        <v>3367395637</v>
      </c>
      <c r="AF103" s="161">
        <f t="shared" si="142"/>
        <v>2814044997</v>
      </c>
      <c r="AG103" s="162">
        <f t="shared" si="135"/>
        <v>0.83567400458682728</v>
      </c>
      <c r="AH103" s="161">
        <f>AH104</f>
        <v>2463705722</v>
      </c>
      <c r="AI103" s="163">
        <f t="shared" ref="AI103:AI104" si="143">AH103/AE103</f>
        <v>0.73163536084964054</v>
      </c>
      <c r="AJ103" s="26"/>
      <c r="AK103" s="26"/>
      <c r="AL103" s="26"/>
      <c r="AM103" s="26"/>
      <c r="AN103" s="26"/>
    </row>
    <row r="104" spans="1:40" ht="15.75" customHeight="1" x14ac:dyDescent="0.25">
      <c r="A104" s="206" t="s">
        <v>14</v>
      </c>
      <c r="B104" s="27">
        <v>45</v>
      </c>
      <c r="C104" s="258" t="s">
        <v>84</v>
      </c>
      <c r="D104" s="245"/>
      <c r="E104" s="259"/>
      <c r="F104" s="28">
        <f t="shared" ref="F104:G104" si="144">F106</f>
        <v>655143045</v>
      </c>
      <c r="G104" s="29">
        <f t="shared" si="144"/>
        <v>603251039</v>
      </c>
      <c r="H104" s="30">
        <f t="shared" si="127"/>
        <v>0.92079286135137095</v>
      </c>
      <c r="I104" s="29">
        <f>I106</f>
        <v>580630825</v>
      </c>
      <c r="J104" s="31">
        <f t="shared" si="137"/>
        <v>0.88626572384661428</v>
      </c>
      <c r="K104" s="28">
        <f t="shared" ref="K104:L104" si="145">K106</f>
        <v>603000000</v>
      </c>
      <c r="L104" s="29">
        <f t="shared" si="145"/>
        <v>600177219</v>
      </c>
      <c r="M104" s="30">
        <f t="shared" si="111"/>
        <v>0.99531877114427858</v>
      </c>
      <c r="N104" s="29">
        <f>N106</f>
        <v>533854131</v>
      </c>
      <c r="O104" s="31">
        <f t="shared" si="139"/>
        <v>0.88533023383084575</v>
      </c>
      <c r="P104" s="28">
        <f t="shared" ref="P104:Q104" si="146">P106</f>
        <v>680288641</v>
      </c>
      <c r="Q104" s="29">
        <f t="shared" si="146"/>
        <v>679756141</v>
      </c>
      <c r="R104" s="30">
        <f t="shared" si="113"/>
        <v>0.99921724402274714</v>
      </c>
      <c r="S104" s="29">
        <f>S106</f>
        <v>656886190</v>
      </c>
      <c r="T104" s="31">
        <f t="shared" si="132"/>
        <v>0.96559923304672668</v>
      </c>
      <c r="U104" s="28">
        <f t="shared" ref="U104:V104" si="147">U106</f>
        <v>688963951</v>
      </c>
      <c r="V104" s="29">
        <f t="shared" si="147"/>
        <v>688963951</v>
      </c>
      <c r="W104" s="30">
        <f t="shared" si="79"/>
        <v>1</v>
      </c>
      <c r="X104" s="32">
        <f>X106</f>
        <v>680298821</v>
      </c>
      <c r="Y104" s="31">
        <f t="shared" si="133"/>
        <v>0.98742295589279683</v>
      </c>
      <c r="Z104" s="33">
        <f t="shared" ref="Z104:AF104" si="148">Z106</f>
        <v>740000000</v>
      </c>
      <c r="AA104" s="282">
        <f t="shared" si="148"/>
        <v>241896647</v>
      </c>
      <c r="AB104" s="283">
        <f t="shared" ref="AB104:AB140" si="149">AA104/Z104</f>
        <v>0.32688736081081082</v>
      </c>
      <c r="AC104" s="282">
        <f>AC106</f>
        <v>12035755</v>
      </c>
      <c r="AD104" s="284">
        <f t="shared" si="134"/>
        <v>1.6264533783783782E-2</v>
      </c>
      <c r="AE104" s="28">
        <f t="shared" si="148"/>
        <v>3367395637</v>
      </c>
      <c r="AF104" s="29">
        <f t="shared" si="148"/>
        <v>2814044997</v>
      </c>
      <c r="AG104" s="30">
        <f t="shared" si="135"/>
        <v>0.83567400458682728</v>
      </c>
      <c r="AH104" s="29">
        <f>AH106</f>
        <v>2463705722</v>
      </c>
      <c r="AI104" s="31">
        <f t="shared" si="143"/>
        <v>0.73163536084964054</v>
      </c>
      <c r="AJ104" s="3"/>
      <c r="AK104" s="3"/>
      <c r="AL104" s="3"/>
      <c r="AM104" s="3"/>
      <c r="AN104" s="3"/>
    </row>
    <row r="105" spans="1:40" ht="30" customHeight="1" x14ac:dyDescent="0.25">
      <c r="A105" s="207" t="s">
        <v>3</v>
      </c>
      <c r="B105" s="38">
        <v>333</v>
      </c>
      <c r="C105" s="39" t="s">
        <v>85</v>
      </c>
      <c r="D105" s="40" t="s">
        <v>17</v>
      </c>
      <c r="E105" s="41" t="s">
        <v>18</v>
      </c>
      <c r="F105" s="123">
        <v>1</v>
      </c>
      <c r="G105" s="124">
        <v>1</v>
      </c>
      <c r="H105" s="43">
        <f t="shared" si="127"/>
        <v>1</v>
      </c>
      <c r="I105" s="43"/>
      <c r="J105" s="166"/>
      <c r="K105" s="123">
        <v>1</v>
      </c>
      <c r="L105" s="124">
        <v>1</v>
      </c>
      <c r="M105" s="43">
        <f t="shared" si="111"/>
        <v>1</v>
      </c>
      <c r="N105" s="253"/>
      <c r="O105" s="232"/>
      <c r="P105" s="123">
        <v>1</v>
      </c>
      <c r="Q105" s="124">
        <v>1</v>
      </c>
      <c r="R105" s="43">
        <f t="shared" si="113"/>
        <v>1</v>
      </c>
      <c r="S105" s="231"/>
      <c r="T105" s="232"/>
      <c r="U105" s="123">
        <v>1</v>
      </c>
      <c r="V105" s="124">
        <v>1</v>
      </c>
      <c r="W105" s="43">
        <f t="shared" si="79"/>
        <v>1</v>
      </c>
      <c r="X105" s="231"/>
      <c r="Y105" s="232"/>
      <c r="Z105" s="126">
        <v>1</v>
      </c>
      <c r="AA105" s="310">
        <v>1</v>
      </c>
      <c r="AB105" s="285">
        <f t="shared" si="149"/>
        <v>1</v>
      </c>
      <c r="AC105" s="285"/>
      <c r="AD105" s="166"/>
      <c r="AE105" s="244"/>
      <c r="AF105" s="245"/>
      <c r="AG105" s="245"/>
      <c r="AH105" s="245"/>
      <c r="AI105" s="232"/>
      <c r="AJ105" s="3"/>
      <c r="AK105" s="3"/>
      <c r="AL105" s="3"/>
      <c r="AM105" s="3"/>
      <c r="AN105" s="3"/>
    </row>
    <row r="106" spans="1:40" ht="25.5" customHeight="1" x14ac:dyDescent="0.25">
      <c r="A106" s="208" t="s">
        <v>4</v>
      </c>
      <c r="B106" s="45">
        <v>7610</v>
      </c>
      <c r="C106" s="233" t="s">
        <v>29</v>
      </c>
      <c r="D106" s="234"/>
      <c r="E106" s="46" t="s">
        <v>20</v>
      </c>
      <c r="F106" s="82">
        <f t="shared" ref="F106:G106" si="150">F108+F110</f>
        <v>655143045</v>
      </c>
      <c r="G106" s="83">
        <f t="shared" si="150"/>
        <v>603251039</v>
      </c>
      <c r="H106" s="84">
        <f t="shared" si="127"/>
        <v>0.92079286135137095</v>
      </c>
      <c r="I106" s="83">
        <v>580630825</v>
      </c>
      <c r="J106" s="85">
        <f>I106/F106</f>
        <v>0.88626572384661428</v>
      </c>
      <c r="K106" s="82">
        <f t="shared" ref="K106:L106" si="151">K108+K110</f>
        <v>603000000</v>
      </c>
      <c r="L106" s="83">
        <f t="shared" si="151"/>
        <v>600177219</v>
      </c>
      <c r="M106" s="84">
        <f t="shared" si="111"/>
        <v>0.99531877114427858</v>
      </c>
      <c r="N106" s="83">
        <v>533854131</v>
      </c>
      <c r="O106" s="85">
        <f>N106/K106</f>
        <v>0.88533023383084575</v>
      </c>
      <c r="P106" s="82">
        <f t="shared" ref="P106:Q106" si="152">P108+P110</f>
        <v>680288641</v>
      </c>
      <c r="Q106" s="83">
        <f t="shared" si="152"/>
        <v>679756141</v>
      </c>
      <c r="R106" s="84">
        <f t="shared" si="113"/>
        <v>0.99921724402274714</v>
      </c>
      <c r="S106" s="83">
        <f>S108+S110</f>
        <v>656886190</v>
      </c>
      <c r="T106" s="85">
        <f>S106/P106</f>
        <v>0.96559923304672668</v>
      </c>
      <c r="U106" s="82">
        <f>U108+U110</f>
        <v>688963951</v>
      </c>
      <c r="V106" s="82">
        <f>V108+V110</f>
        <v>688963951</v>
      </c>
      <c r="W106" s="84">
        <f t="shared" si="79"/>
        <v>1</v>
      </c>
      <c r="X106" s="86">
        <f>X108+X110</f>
        <v>680298821</v>
      </c>
      <c r="Y106" s="85">
        <f>X106/U106</f>
        <v>0.98742295589279683</v>
      </c>
      <c r="Z106" s="87">
        <f t="shared" ref="Z106:AF106" si="153">Z108+Z110</f>
        <v>740000000</v>
      </c>
      <c r="AA106" s="287">
        <f t="shared" si="153"/>
        <v>241896647</v>
      </c>
      <c r="AB106" s="288">
        <f t="shared" si="149"/>
        <v>0.32688736081081082</v>
      </c>
      <c r="AC106" s="287">
        <f>AC108+AC110</f>
        <v>12035755</v>
      </c>
      <c r="AD106" s="50">
        <f>AC106/Z106</f>
        <v>1.6264533783783782E-2</v>
      </c>
      <c r="AE106" s="88">
        <f t="shared" si="153"/>
        <v>3367395637</v>
      </c>
      <c r="AF106" s="89">
        <f t="shared" si="153"/>
        <v>2814044997</v>
      </c>
      <c r="AG106" s="90">
        <f>AF106/AE106</f>
        <v>0.83567400458682728</v>
      </c>
      <c r="AH106" s="89">
        <f>I106+N106+S106+X106+AC106</f>
        <v>2463705722</v>
      </c>
      <c r="AI106" s="91">
        <f>AH106/AE106</f>
        <v>0.73163536084964054</v>
      </c>
      <c r="AJ106" s="3"/>
      <c r="AK106" s="3"/>
      <c r="AL106" s="3"/>
      <c r="AM106" s="3"/>
      <c r="AN106" s="3"/>
    </row>
    <row r="107" spans="1:40" ht="15" customHeight="1" x14ac:dyDescent="0.25">
      <c r="A107" s="217" t="s">
        <v>30</v>
      </c>
      <c r="B107" s="220">
        <v>1</v>
      </c>
      <c r="C107" s="223" t="s">
        <v>86</v>
      </c>
      <c r="D107" s="56" t="s">
        <v>17</v>
      </c>
      <c r="E107" s="57" t="s">
        <v>18</v>
      </c>
      <c r="F107" s="93">
        <v>5</v>
      </c>
      <c r="G107" s="94">
        <v>5</v>
      </c>
      <c r="H107" s="59">
        <f t="shared" si="127"/>
        <v>1</v>
      </c>
      <c r="I107" s="225"/>
      <c r="J107" s="226"/>
      <c r="K107" s="95">
        <v>10</v>
      </c>
      <c r="L107" s="94">
        <v>10</v>
      </c>
      <c r="M107" s="59">
        <f t="shared" si="111"/>
        <v>1</v>
      </c>
      <c r="N107" s="225"/>
      <c r="O107" s="226"/>
      <c r="P107" s="95">
        <v>10</v>
      </c>
      <c r="Q107" s="94">
        <v>10</v>
      </c>
      <c r="R107" s="59">
        <f t="shared" si="113"/>
        <v>1</v>
      </c>
      <c r="S107" s="235"/>
      <c r="T107" s="232"/>
      <c r="U107" s="95">
        <v>10</v>
      </c>
      <c r="V107" s="94">
        <v>10</v>
      </c>
      <c r="W107" s="59">
        <f t="shared" si="79"/>
        <v>1</v>
      </c>
      <c r="X107" s="236"/>
      <c r="Y107" s="232"/>
      <c r="Z107" s="96">
        <v>10</v>
      </c>
      <c r="AA107" s="299">
        <v>10</v>
      </c>
      <c r="AB107" s="289">
        <f t="shared" si="149"/>
        <v>1</v>
      </c>
      <c r="AC107" s="299"/>
      <c r="AD107" s="289"/>
      <c r="AE107" s="65" t="s">
        <v>22</v>
      </c>
      <c r="AF107" s="66" t="s">
        <v>22</v>
      </c>
      <c r="AG107" s="59" t="s">
        <v>22</v>
      </c>
      <c r="AH107" s="225"/>
      <c r="AI107" s="226"/>
      <c r="AJ107" s="3"/>
      <c r="AK107" s="3"/>
      <c r="AL107" s="3"/>
      <c r="AM107" s="3"/>
      <c r="AN107" s="3"/>
    </row>
    <row r="108" spans="1:40" ht="15.75" customHeight="1" x14ac:dyDescent="0.25">
      <c r="A108" s="218"/>
      <c r="B108" s="221"/>
      <c r="C108" s="224"/>
      <c r="D108" s="67"/>
      <c r="E108" s="68" t="s">
        <v>20</v>
      </c>
      <c r="F108" s="69">
        <v>76235450</v>
      </c>
      <c r="G108" s="70">
        <v>45959697</v>
      </c>
      <c r="H108" s="59">
        <f t="shared" si="127"/>
        <v>0.60286516312293037</v>
      </c>
      <c r="I108" s="227"/>
      <c r="J108" s="228"/>
      <c r="K108" s="71">
        <v>268243625</v>
      </c>
      <c r="L108" s="70">
        <v>265420844</v>
      </c>
      <c r="M108" s="59">
        <f t="shared" si="111"/>
        <v>0.98947680117281445</v>
      </c>
      <c r="N108" s="227"/>
      <c r="O108" s="228"/>
      <c r="P108" s="71">
        <v>311763486</v>
      </c>
      <c r="Q108" s="70">
        <v>311230987</v>
      </c>
      <c r="R108" s="59">
        <f t="shared" si="113"/>
        <v>0.9982919776564213</v>
      </c>
      <c r="S108" s="70">
        <v>309101208</v>
      </c>
      <c r="T108" s="73">
        <f>S108/P108</f>
        <v>0.99146058432256556</v>
      </c>
      <c r="U108" s="71">
        <v>356927746</v>
      </c>
      <c r="V108" s="70">
        <v>356927746</v>
      </c>
      <c r="W108" s="59">
        <f t="shared" si="79"/>
        <v>1</v>
      </c>
      <c r="X108" s="97">
        <v>348262616</v>
      </c>
      <c r="Y108" s="73">
        <f>X108/U108</f>
        <v>0.97572301369924885</v>
      </c>
      <c r="Z108" s="319">
        <v>383000000</v>
      </c>
      <c r="AA108" s="319">
        <v>132011768</v>
      </c>
      <c r="AB108" s="289">
        <f t="shared" si="149"/>
        <v>0.34467824543080938</v>
      </c>
      <c r="AC108" s="319">
        <v>6600589</v>
      </c>
      <c r="AD108" s="289">
        <f>AC108/Z108</f>
        <v>1.7233913838120105E-2</v>
      </c>
      <c r="AE108" s="71">
        <f>F108+K108+P108+U108+Z108</f>
        <v>1396170307</v>
      </c>
      <c r="AF108" s="71">
        <f>G108+L108+Q108+V108+AA108</f>
        <v>1111551042</v>
      </c>
      <c r="AG108" s="59">
        <f t="shared" ref="AG108:AG112" si="154">AF108/AE108</f>
        <v>0.79614287485344726</v>
      </c>
      <c r="AH108" s="227"/>
      <c r="AI108" s="228"/>
      <c r="AJ108" s="3"/>
      <c r="AK108" s="3"/>
      <c r="AL108" s="3"/>
      <c r="AM108" s="3"/>
      <c r="AN108" s="3"/>
    </row>
    <row r="109" spans="1:40" ht="15" customHeight="1" x14ac:dyDescent="0.25">
      <c r="A109" s="218"/>
      <c r="B109" s="222">
        <v>2</v>
      </c>
      <c r="C109" s="223" t="s">
        <v>87</v>
      </c>
      <c r="D109" s="56" t="s">
        <v>28</v>
      </c>
      <c r="E109" s="57" t="s">
        <v>18</v>
      </c>
      <c r="F109" s="93">
        <v>20</v>
      </c>
      <c r="G109" s="94">
        <v>27</v>
      </c>
      <c r="H109" s="59">
        <f t="shared" si="127"/>
        <v>1.35</v>
      </c>
      <c r="I109" s="227"/>
      <c r="J109" s="228"/>
      <c r="K109" s="95">
        <v>62</v>
      </c>
      <c r="L109" s="94">
        <v>62</v>
      </c>
      <c r="M109" s="59">
        <f t="shared" si="111"/>
        <v>1</v>
      </c>
      <c r="N109" s="227"/>
      <c r="O109" s="228"/>
      <c r="P109" s="95">
        <v>64</v>
      </c>
      <c r="Q109" s="94">
        <v>64</v>
      </c>
      <c r="R109" s="59">
        <f t="shared" si="113"/>
        <v>1</v>
      </c>
      <c r="S109" s="235"/>
      <c r="T109" s="232"/>
      <c r="U109" s="95">
        <v>52</v>
      </c>
      <c r="V109" s="94">
        <v>52</v>
      </c>
      <c r="W109" s="59">
        <f t="shared" si="79"/>
        <v>1</v>
      </c>
      <c r="X109" s="236"/>
      <c r="Y109" s="232"/>
      <c r="Z109" s="96">
        <v>2</v>
      </c>
      <c r="AA109" s="299">
        <v>1</v>
      </c>
      <c r="AB109" s="289">
        <f t="shared" si="149"/>
        <v>0.5</v>
      </c>
      <c r="AC109" s="299"/>
      <c r="AD109" s="289"/>
      <c r="AE109" s="95">
        <f>F109+L109+Q109+U109+Z109</f>
        <v>200</v>
      </c>
      <c r="AF109" s="94">
        <f>G109+L109+Q109+V109+AA109</f>
        <v>206</v>
      </c>
      <c r="AG109" s="59">
        <f t="shared" si="154"/>
        <v>1.03</v>
      </c>
      <c r="AH109" s="227"/>
      <c r="AI109" s="228"/>
      <c r="AJ109" s="3"/>
      <c r="AK109" s="3"/>
      <c r="AL109" s="3"/>
      <c r="AM109" s="3"/>
      <c r="AN109" s="3"/>
    </row>
    <row r="110" spans="1:40" ht="15.75" customHeight="1" x14ac:dyDescent="0.25">
      <c r="A110" s="218"/>
      <c r="B110" s="221"/>
      <c r="C110" s="224"/>
      <c r="D110" s="67"/>
      <c r="E110" s="57" t="s">
        <v>20</v>
      </c>
      <c r="F110" s="69">
        <v>578907595</v>
      </c>
      <c r="G110" s="70">
        <v>557291342</v>
      </c>
      <c r="H110" s="59">
        <f t="shared" si="127"/>
        <v>0.96266027050482905</v>
      </c>
      <c r="I110" s="229"/>
      <c r="J110" s="230"/>
      <c r="K110" s="71">
        <v>334756375</v>
      </c>
      <c r="L110" s="70">
        <v>334756375</v>
      </c>
      <c r="M110" s="59">
        <f t="shared" si="111"/>
        <v>1</v>
      </c>
      <c r="N110" s="229"/>
      <c r="O110" s="230"/>
      <c r="P110" s="71">
        <v>368525155</v>
      </c>
      <c r="Q110" s="70">
        <v>368525154</v>
      </c>
      <c r="R110" s="59">
        <f t="shared" si="113"/>
        <v>0.99999999728648103</v>
      </c>
      <c r="S110" s="70">
        <v>347784982</v>
      </c>
      <c r="T110" s="73">
        <f t="shared" ref="T110:T112" si="155">S110/P110</f>
        <v>0.94372114706796606</v>
      </c>
      <c r="U110" s="71">
        <v>332036205</v>
      </c>
      <c r="V110" s="70">
        <v>332036205</v>
      </c>
      <c r="W110" s="59">
        <f t="shared" si="79"/>
        <v>1</v>
      </c>
      <c r="X110" s="97">
        <v>332036205</v>
      </c>
      <c r="Y110" s="73">
        <f t="shared" ref="Y110:Y112" si="156">X110/U110</f>
        <v>1</v>
      </c>
      <c r="Z110" s="319">
        <v>357000000</v>
      </c>
      <c r="AA110" s="319">
        <v>109884879</v>
      </c>
      <c r="AB110" s="289">
        <f t="shared" si="149"/>
        <v>0.30780078151260504</v>
      </c>
      <c r="AC110" s="319">
        <v>5435166</v>
      </c>
      <c r="AD110" s="289">
        <f t="shared" ref="AD110:AD112" si="157">AC110/Z110</f>
        <v>1.5224554621848739E-2</v>
      </c>
      <c r="AE110" s="71">
        <f>F110+K110+P110+U110+Z110</f>
        <v>1971225330</v>
      </c>
      <c r="AF110" s="71">
        <f>G110+L110+Q110+V110+AA110</f>
        <v>1702493955</v>
      </c>
      <c r="AG110" s="59">
        <f t="shared" si="154"/>
        <v>0.86367292926374883</v>
      </c>
      <c r="AH110" s="229"/>
      <c r="AI110" s="230"/>
      <c r="AJ110" s="3"/>
      <c r="AK110" s="3"/>
      <c r="AL110" s="3"/>
      <c r="AM110" s="3"/>
      <c r="AN110" s="3"/>
    </row>
    <row r="111" spans="1:40" ht="27" customHeight="1" x14ac:dyDescent="0.25">
      <c r="A111" s="205" t="s">
        <v>0</v>
      </c>
      <c r="B111" s="159">
        <v>5</v>
      </c>
      <c r="C111" s="260" t="s">
        <v>88</v>
      </c>
      <c r="D111" s="245"/>
      <c r="E111" s="259"/>
      <c r="F111" s="160">
        <f t="shared" ref="F111:G111" si="158">F112+F123</f>
        <v>6260273389</v>
      </c>
      <c r="G111" s="161">
        <f t="shared" si="158"/>
        <v>5965868957</v>
      </c>
      <c r="H111" s="162">
        <f t="shared" si="127"/>
        <v>0.95297259181726768</v>
      </c>
      <c r="I111" s="161">
        <f>I112+I123</f>
        <v>2224765945</v>
      </c>
      <c r="J111" s="163">
        <f t="shared" ref="J111:J112" si="159">I111/F111</f>
        <v>0.35537840071156673</v>
      </c>
      <c r="K111" s="160">
        <f t="shared" ref="K111:L111" si="160">K112+K123</f>
        <v>15073324000</v>
      </c>
      <c r="L111" s="161">
        <f t="shared" si="160"/>
        <v>14458109601</v>
      </c>
      <c r="M111" s="162">
        <f t="shared" si="111"/>
        <v>0.95918522026064057</v>
      </c>
      <c r="N111" s="161">
        <f>N112+N123</f>
        <v>12343988757</v>
      </c>
      <c r="O111" s="163">
        <f t="shared" ref="O111:O112" si="161">N111/K111</f>
        <v>0.81892943832428733</v>
      </c>
      <c r="P111" s="160">
        <f t="shared" ref="P111:Q111" si="162">P112+P123</f>
        <v>20480000000</v>
      </c>
      <c r="Q111" s="161">
        <f t="shared" si="162"/>
        <v>20296712218</v>
      </c>
      <c r="R111" s="162">
        <f t="shared" si="113"/>
        <v>0.99105040126953126</v>
      </c>
      <c r="S111" s="161">
        <f>S112+S123</f>
        <v>17306843318</v>
      </c>
      <c r="T111" s="163">
        <f t="shared" si="155"/>
        <v>0.8450607088867188</v>
      </c>
      <c r="U111" s="160">
        <f t="shared" ref="U111:V111" si="163">U112+U123</f>
        <v>22940963000</v>
      </c>
      <c r="V111" s="161">
        <f t="shared" si="163"/>
        <v>22057770243</v>
      </c>
      <c r="W111" s="162">
        <f t="shared" si="79"/>
        <v>0.9615014959485354</v>
      </c>
      <c r="X111" s="164">
        <f>X112+X123</f>
        <v>19499078171</v>
      </c>
      <c r="Y111" s="163">
        <f t="shared" si="156"/>
        <v>0.84996772676892418</v>
      </c>
      <c r="Z111" s="165">
        <f t="shared" ref="Z111:AF111" si="164">Z112+Z123</f>
        <v>28745000000</v>
      </c>
      <c r="AA111" s="160">
        <f t="shared" si="164"/>
        <v>17653563177</v>
      </c>
      <c r="AB111" s="163">
        <f t="shared" si="149"/>
        <v>0.6141437876848147</v>
      </c>
      <c r="AC111" s="160">
        <f>AC112+AC123</f>
        <v>3020698786</v>
      </c>
      <c r="AD111" s="163">
        <f t="shared" si="157"/>
        <v>0.10508605969733867</v>
      </c>
      <c r="AE111" s="160">
        <f t="shared" si="164"/>
        <v>93499560389</v>
      </c>
      <c r="AF111" s="161">
        <f t="shared" si="164"/>
        <v>80432024196</v>
      </c>
      <c r="AG111" s="162">
        <f t="shared" si="154"/>
        <v>0.86023959750577217</v>
      </c>
      <c r="AH111" s="161">
        <f>AH112+AH123</f>
        <v>54395374977</v>
      </c>
      <c r="AI111" s="163">
        <f t="shared" ref="AI111:AI112" si="165">AH111/AE111</f>
        <v>0.58177145165914046</v>
      </c>
      <c r="AJ111" s="26"/>
      <c r="AK111" s="26"/>
      <c r="AL111" s="26"/>
      <c r="AM111" s="26"/>
      <c r="AN111" s="26"/>
    </row>
    <row r="112" spans="1:40" ht="15.75" customHeight="1" x14ac:dyDescent="0.25">
      <c r="A112" s="206" t="s">
        <v>14</v>
      </c>
      <c r="B112" s="27">
        <v>55</v>
      </c>
      <c r="C112" s="258" t="s">
        <v>89</v>
      </c>
      <c r="D112" s="245"/>
      <c r="E112" s="259"/>
      <c r="F112" s="28">
        <f t="shared" ref="F112:G112" si="166">F116</f>
        <v>3197992341</v>
      </c>
      <c r="G112" s="29">
        <f t="shared" si="166"/>
        <v>3022007529</v>
      </c>
      <c r="H112" s="30">
        <f t="shared" si="127"/>
        <v>0.94497022092774297</v>
      </c>
      <c r="I112" s="29">
        <f>I116</f>
        <v>1360497472</v>
      </c>
      <c r="J112" s="31">
        <f t="shared" si="159"/>
        <v>0.42542236720134785</v>
      </c>
      <c r="K112" s="28">
        <f t="shared" ref="K112:L112" si="167">K116</f>
        <v>8993530020</v>
      </c>
      <c r="L112" s="29">
        <f t="shared" si="167"/>
        <v>8412312447</v>
      </c>
      <c r="M112" s="30">
        <f t="shared" si="111"/>
        <v>0.9353738107609052</v>
      </c>
      <c r="N112" s="29">
        <f>N116</f>
        <v>6863106108</v>
      </c>
      <c r="O112" s="31">
        <f t="shared" si="161"/>
        <v>0.76311593920715015</v>
      </c>
      <c r="P112" s="28">
        <f t="shared" ref="P112:Q112" si="168">P116</f>
        <v>11017000000</v>
      </c>
      <c r="Q112" s="29">
        <f t="shared" si="168"/>
        <v>11005280029</v>
      </c>
      <c r="R112" s="30">
        <f t="shared" si="113"/>
        <v>0.99893619215757468</v>
      </c>
      <c r="S112" s="29">
        <f>S116</f>
        <v>9861430604</v>
      </c>
      <c r="T112" s="31">
        <f t="shared" si="155"/>
        <v>0.89511033893074343</v>
      </c>
      <c r="U112" s="28">
        <f t="shared" ref="U112:V112" si="169">U116</f>
        <v>9075000000</v>
      </c>
      <c r="V112" s="29">
        <f t="shared" si="169"/>
        <v>8447822431</v>
      </c>
      <c r="W112" s="30">
        <f t="shared" si="79"/>
        <v>0.93088952407713499</v>
      </c>
      <c r="X112" s="32">
        <f>X116</f>
        <v>7538786859</v>
      </c>
      <c r="Y112" s="31">
        <f t="shared" si="156"/>
        <v>0.83072031504132227</v>
      </c>
      <c r="Z112" s="33">
        <f t="shared" ref="Z112:AF112" si="170">Z116</f>
        <v>11971000000</v>
      </c>
      <c r="AA112" s="282">
        <f t="shared" si="170"/>
        <v>7126715193</v>
      </c>
      <c r="AB112" s="283">
        <f t="shared" si="149"/>
        <v>0.59533165090635698</v>
      </c>
      <c r="AC112" s="282">
        <f>AC116</f>
        <v>1252549676</v>
      </c>
      <c r="AD112" s="284">
        <f t="shared" si="157"/>
        <v>0.10463200033414084</v>
      </c>
      <c r="AE112" s="28">
        <f t="shared" si="170"/>
        <v>44254522361</v>
      </c>
      <c r="AF112" s="29">
        <f t="shared" si="170"/>
        <v>38014137629</v>
      </c>
      <c r="AG112" s="30">
        <f t="shared" si="154"/>
        <v>0.85898876772197552</v>
      </c>
      <c r="AH112" s="29">
        <f>AH116</f>
        <v>26876370719</v>
      </c>
      <c r="AI112" s="31">
        <f t="shared" si="165"/>
        <v>0.60731354187397646</v>
      </c>
      <c r="AJ112" s="3"/>
      <c r="AK112" s="3"/>
      <c r="AL112" s="3"/>
      <c r="AM112" s="3"/>
      <c r="AN112" s="3"/>
    </row>
    <row r="113" spans="1:40" ht="30" customHeight="1" x14ac:dyDescent="0.25">
      <c r="A113" s="207" t="s">
        <v>3</v>
      </c>
      <c r="B113" s="38">
        <v>474</v>
      </c>
      <c r="C113" s="39" t="s">
        <v>90</v>
      </c>
      <c r="D113" s="40" t="s">
        <v>17</v>
      </c>
      <c r="E113" s="41" t="s">
        <v>18</v>
      </c>
      <c r="F113" s="123">
        <v>1</v>
      </c>
      <c r="G113" s="124">
        <v>1</v>
      </c>
      <c r="H113" s="43">
        <f t="shared" si="127"/>
        <v>1</v>
      </c>
      <c r="I113" s="252"/>
      <c r="J113" s="226"/>
      <c r="K113" s="123">
        <v>1</v>
      </c>
      <c r="L113" s="124">
        <v>1</v>
      </c>
      <c r="M113" s="43">
        <f t="shared" si="111"/>
        <v>1</v>
      </c>
      <c r="N113" s="252"/>
      <c r="O113" s="226"/>
      <c r="P113" s="123">
        <v>1</v>
      </c>
      <c r="Q113" s="124">
        <v>1</v>
      </c>
      <c r="R113" s="43">
        <f t="shared" si="113"/>
        <v>1</v>
      </c>
      <c r="S113" s="252"/>
      <c r="T113" s="226"/>
      <c r="U113" s="123">
        <v>0</v>
      </c>
      <c r="V113" s="124">
        <v>0</v>
      </c>
      <c r="W113" s="43">
        <f>IFERROR(V113/U113,0)</f>
        <v>0</v>
      </c>
      <c r="X113" s="252"/>
      <c r="Y113" s="226"/>
      <c r="Z113" s="126">
        <v>1</v>
      </c>
      <c r="AA113" s="310">
        <v>1</v>
      </c>
      <c r="AB113" s="285">
        <f t="shared" si="149"/>
        <v>1</v>
      </c>
      <c r="AC113" s="237"/>
      <c r="AD113" s="238"/>
      <c r="AE113" s="249"/>
      <c r="AF113" s="240"/>
      <c r="AG113" s="240"/>
      <c r="AH113" s="240"/>
      <c r="AI113" s="226"/>
      <c r="AJ113" s="3"/>
      <c r="AK113" s="3"/>
      <c r="AL113" s="3"/>
      <c r="AM113" s="3"/>
      <c r="AN113" s="3"/>
    </row>
    <row r="114" spans="1:40" ht="30" customHeight="1" x14ac:dyDescent="0.25">
      <c r="A114" s="207" t="s">
        <v>3</v>
      </c>
      <c r="B114" s="38">
        <v>475</v>
      </c>
      <c r="C114" s="39" t="s">
        <v>91</v>
      </c>
      <c r="D114" s="40" t="s">
        <v>28</v>
      </c>
      <c r="E114" s="41" t="s">
        <v>18</v>
      </c>
      <c r="F114" s="123">
        <v>3</v>
      </c>
      <c r="G114" s="124">
        <v>3</v>
      </c>
      <c r="H114" s="43">
        <f t="shared" si="127"/>
        <v>1</v>
      </c>
      <c r="I114" s="227"/>
      <c r="J114" s="228"/>
      <c r="K114" s="123">
        <v>4</v>
      </c>
      <c r="L114" s="124">
        <v>4</v>
      </c>
      <c r="M114" s="43">
        <f t="shared" si="111"/>
        <v>1</v>
      </c>
      <c r="N114" s="227"/>
      <c r="O114" s="228"/>
      <c r="P114" s="123">
        <v>3</v>
      </c>
      <c r="Q114" s="124">
        <v>3</v>
      </c>
      <c r="R114" s="43">
        <f t="shared" si="113"/>
        <v>1</v>
      </c>
      <c r="S114" s="227"/>
      <c r="T114" s="228"/>
      <c r="U114" s="123">
        <v>2</v>
      </c>
      <c r="V114" s="124">
        <f>V119</f>
        <v>2</v>
      </c>
      <c r="W114" s="43">
        <f t="shared" ref="W114:W116" si="171">V114/U114</f>
        <v>1</v>
      </c>
      <c r="X114" s="227"/>
      <c r="Y114" s="228"/>
      <c r="Z114" s="126">
        <v>1</v>
      </c>
      <c r="AA114" s="310">
        <v>3</v>
      </c>
      <c r="AB114" s="285">
        <f t="shared" si="149"/>
        <v>3</v>
      </c>
      <c r="AC114" s="227"/>
      <c r="AD114" s="228"/>
      <c r="AE114" s="251"/>
      <c r="AF114" s="241"/>
      <c r="AG114" s="241"/>
      <c r="AH114" s="241"/>
      <c r="AI114" s="228"/>
      <c r="AJ114" s="3"/>
      <c r="AK114" s="3"/>
      <c r="AL114" s="3"/>
      <c r="AM114" s="3"/>
      <c r="AN114" s="3"/>
    </row>
    <row r="115" spans="1:40" ht="30" customHeight="1" x14ac:dyDescent="0.25">
      <c r="A115" s="207" t="s">
        <v>3</v>
      </c>
      <c r="B115" s="81">
        <v>476</v>
      </c>
      <c r="C115" s="39" t="s">
        <v>92</v>
      </c>
      <c r="D115" s="40" t="s">
        <v>17</v>
      </c>
      <c r="E115" s="41" t="s">
        <v>18</v>
      </c>
      <c r="F115" s="123">
        <v>1</v>
      </c>
      <c r="G115" s="124">
        <v>1</v>
      </c>
      <c r="H115" s="43">
        <f t="shared" si="127"/>
        <v>1</v>
      </c>
      <c r="I115" s="229"/>
      <c r="J115" s="230"/>
      <c r="K115" s="123">
        <v>1</v>
      </c>
      <c r="L115" s="124">
        <v>1</v>
      </c>
      <c r="M115" s="43">
        <f t="shared" si="111"/>
        <v>1</v>
      </c>
      <c r="N115" s="229"/>
      <c r="O115" s="230"/>
      <c r="P115" s="123">
        <v>1</v>
      </c>
      <c r="Q115" s="124">
        <v>1</v>
      </c>
      <c r="R115" s="43">
        <f t="shared" si="113"/>
        <v>1</v>
      </c>
      <c r="S115" s="229"/>
      <c r="T115" s="230"/>
      <c r="U115" s="123">
        <v>1</v>
      </c>
      <c r="V115" s="124">
        <f>V121</f>
        <v>1</v>
      </c>
      <c r="W115" s="43">
        <f t="shared" si="171"/>
        <v>1</v>
      </c>
      <c r="X115" s="229"/>
      <c r="Y115" s="230"/>
      <c r="Z115" s="126">
        <v>1</v>
      </c>
      <c r="AA115" s="310">
        <v>1</v>
      </c>
      <c r="AB115" s="285">
        <f t="shared" si="149"/>
        <v>1</v>
      </c>
      <c r="AC115" s="314"/>
      <c r="AD115" s="230"/>
      <c r="AE115" s="250"/>
      <c r="AF115" s="242"/>
      <c r="AG115" s="242"/>
      <c r="AH115" s="242"/>
      <c r="AI115" s="230"/>
      <c r="AJ115" s="3"/>
      <c r="AK115" s="3"/>
      <c r="AL115" s="3"/>
      <c r="AM115" s="3"/>
      <c r="AN115" s="3"/>
    </row>
    <row r="116" spans="1:40" ht="25.5" customHeight="1" x14ac:dyDescent="0.25">
      <c r="A116" s="208" t="s">
        <v>4</v>
      </c>
      <c r="B116" s="45">
        <v>7879</v>
      </c>
      <c r="C116" s="233" t="s">
        <v>93</v>
      </c>
      <c r="D116" s="234"/>
      <c r="E116" s="46" t="s">
        <v>20</v>
      </c>
      <c r="F116" s="82">
        <f t="shared" ref="F116:G116" si="172">F118+F120+F122</f>
        <v>3197992341</v>
      </c>
      <c r="G116" s="83">
        <f t="shared" si="172"/>
        <v>3022007529</v>
      </c>
      <c r="H116" s="84">
        <f t="shared" si="127"/>
        <v>0.94497022092774297</v>
      </c>
      <c r="I116" s="83">
        <v>1360497472</v>
      </c>
      <c r="J116" s="85">
        <f>I116/F116</f>
        <v>0.42542236720134785</v>
      </c>
      <c r="K116" s="82">
        <f t="shared" ref="K116:L116" si="173">K118+K120+K122</f>
        <v>8993530020</v>
      </c>
      <c r="L116" s="83">
        <f t="shared" si="173"/>
        <v>8412312447</v>
      </c>
      <c r="M116" s="84">
        <f t="shared" si="111"/>
        <v>0.9353738107609052</v>
      </c>
      <c r="N116" s="83">
        <v>6863106108</v>
      </c>
      <c r="O116" s="85">
        <f>N116/K116</f>
        <v>0.76311593920715015</v>
      </c>
      <c r="P116" s="82">
        <f t="shared" ref="P116:Q116" si="174">P118+P120+P122</f>
        <v>11017000000</v>
      </c>
      <c r="Q116" s="83">
        <f t="shared" si="174"/>
        <v>11005280029</v>
      </c>
      <c r="R116" s="84">
        <f t="shared" si="113"/>
        <v>0.99893619215757468</v>
      </c>
      <c r="S116" s="83">
        <f>S118+S120+S122</f>
        <v>9861430604</v>
      </c>
      <c r="T116" s="85">
        <f>S116/P116</f>
        <v>0.89511033893074343</v>
      </c>
      <c r="U116" s="82">
        <f>U118+U120+U122</f>
        <v>9075000000</v>
      </c>
      <c r="V116" s="82">
        <f>V118+V120+V122</f>
        <v>8447822431</v>
      </c>
      <c r="W116" s="84">
        <f t="shared" si="171"/>
        <v>0.93088952407713499</v>
      </c>
      <c r="X116" s="167">
        <f>X118+X120+X122</f>
        <v>7538786859</v>
      </c>
      <c r="Y116" s="85">
        <f>X116/U116</f>
        <v>0.83072031504132227</v>
      </c>
      <c r="Z116" s="87">
        <f t="shared" ref="Z116:AF116" si="175">Z118+Z120+Z122</f>
        <v>11971000000</v>
      </c>
      <c r="AA116" s="287">
        <f t="shared" si="175"/>
        <v>7126715193</v>
      </c>
      <c r="AB116" s="288">
        <f t="shared" si="149"/>
        <v>0.59533165090635698</v>
      </c>
      <c r="AC116" s="287">
        <f>AC118+AC120+AC122</f>
        <v>1252549676</v>
      </c>
      <c r="AD116" s="50">
        <f t="shared" ref="AD116:AD118" si="176">AC116/Z116</f>
        <v>0.10463200033414084</v>
      </c>
      <c r="AE116" s="88">
        <f t="shared" si="175"/>
        <v>44254522361</v>
      </c>
      <c r="AF116" s="89">
        <f t="shared" si="175"/>
        <v>38014137629</v>
      </c>
      <c r="AG116" s="90">
        <f>AF116/AE116</f>
        <v>0.85898876772197552</v>
      </c>
      <c r="AH116" s="89">
        <f>I116+N116+S116+X116+AC116</f>
        <v>26876370719</v>
      </c>
      <c r="AI116" s="91">
        <f>AH116/AE116</f>
        <v>0.60731354187397646</v>
      </c>
      <c r="AJ116" s="3"/>
      <c r="AK116" s="92"/>
      <c r="AL116" s="3"/>
      <c r="AM116" s="3"/>
      <c r="AN116" s="3"/>
    </row>
    <row r="117" spans="1:40" ht="15" customHeight="1" x14ac:dyDescent="0.25">
      <c r="A117" s="217" t="s">
        <v>30</v>
      </c>
      <c r="B117" s="220">
        <v>1</v>
      </c>
      <c r="C117" s="223" t="s">
        <v>94</v>
      </c>
      <c r="D117" s="56" t="s">
        <v>17</v>
      </c>
      <c r="E117" s="57" t="s">
        <v>18</v>
      </c>
      <c r="F117" s="93">
        <v>1</v>
      </c>
      <c r="G117" s="94">
        <v>1</v>
      </c>
      <c r="H117" s="59">
        <f t="shared" si="127"/>
        <v>1</v>
      </c>
      <c r="I117" s="225"/>
      <c r="J117" s="226"/>
      <c r="K117" s="95">
        <v>1</v>
      </c>
      <c r="L117" s="94">
        <v>1</v>
      </c>
      <c r="M117" s="59">
        <f t="shared" si="111"/>
        <v>1</v>
      </c>
      <c r="N117" s="225"/>
      <c r="O117" s="226"/>
      <c r="P117" s="95">
        <v>1</v>
      </c>
      <c r="Q117" s="94">
        <v>1</v>
      </c>
      <c r="R117" s="59">
        <f t="shared" si="113"/>
        <v>1</v>
      </c>
      <c r="S117" s="236"/>
      <c r="T117" s="232"/>
      <c r="U117" s="95">
        <v>0</v>
      </c>
      <c r="V117" s="94">
        <v>0</v>
      </c>
      <c r="W117" s="59">
        <f t="shared" ref="W117:W118" si="177">IFERROR(V117/U117,0)</f>
        <v>0</v>
      </c>
      <c r="X117" s="236"/>
      <c r="Y117" s="232"/>
      <c r="Z117" s="96">
        <v>0</v>
      </c>
      <c r="AA117" s="299">
        <v>0</v>
      </c>
      <c r="AB117" s="289" t="e">
        <f t="shared" si="149"/>
        <v>#DIV/0!</v>
      </c>
      <c r="AC117" s="299" t="s">
        <v>112</v>
      </c>
      <c r="AD117" s="289" t="e">
        <f t="shared" si="176"/>
        <v>#VALUE!</v>
      </c>
      <c r="AE117" s="65" t="s">
        <v>22</v>
      </c>
      <c r="AF117" s="66" t="s">
        <v>22</v>
      </c>
      <c r="AG117" s="59" t="s">
        <v>22</v>
      </c>
      <c r="AH117" s="225"/>
      <c r="AI117" s="226"/>
      <c r="AJ117" s="3"/>
      <c r="AK117" s="3"/>
      <c r="AL117" s="3"/>
      <c r="AM117" s="3"/>
      <c r="AN117" s="3"/>
    </row>
    <row r="118" spans="1:40" ht="15.75" customHeight="1" x14ac:dyDescent="0.25">
      <c r="A118" s="218"/>
      <c r="B118" s="221"/>
      <c r="C118" s="224"/>
      <c r="D118" s="67"/>
      <c r="E118" s="68" t="s">
        <v>20</v>
      </c>
      <c r="F118" s="69">
        <v>4000000</v>
      </c>
      <c r="G118" s="70">
        <v>4000000</v>
      </c>
      <c r="H118" s="59">
        <f t="shared" si="127"/>
        <v>1</v>
      </c>
      <c r="I118" s="227"/>
      <c r="J118" s="228"/>
      <c r="K118" s="71">
        <v>35547419</v>
      </c>
      <c r="L118" s="70">
        <v>35547419</v>
      </c>
      <c r="M118" s="59">
        <f t="shared" si="111"/>
        <v>1</v>
      </c>
      <c r="N118" s="227"/>
      <c r="O118" s="228"/>
      <c r="P118" s="71">
        <v>10881863</v>
      </c>
      <c r="Q118" s="70">
        <v>10881863</v>
      </c>
      <c r="R118" s="59">
        <f t="shared" si="113"/>
        <v>1</v>
      </c>
      <c r="S118" s="70">
        <v>10881863</v>
      </c>
      <c r="T118" s="73">
        <f>S118/P118</f>
        <v>1</v>
      </c>
      <c r="U118" s="71">
        <v>0</v>
      </c>
      <c r="V118" s="70">
        <v>0</v>
      </c>
      <c r="W118" s="59">
        <f t="shared" si="177"/>
        <v>0</v>
      </c>
      <c r="X118" s="97">
        <v>0</v>
      </c>
      <c r="Y118" s="73">
        <v>0</v>
      </c>
      <c r="Z118" s="98">
        <v>0</v>
      </c>
      <c r="AA118" s="292">
        <v>0</v>
      </c>
      <c r="AB118" s="289" t="e">
        <f t="shared" si="149"/>
        <v>#DIV/0!</v>
      </c>
      <c r="AC118" s="292">
        <v>0</v>
      </c>
      <c r="AD118" s="289" t="e">
        <f t="shared" si="176"/>
        <v>#DIV/0!</v>
      </c>
      <c r="AE118" s="71">
        <f>F118+K118+P118</f>
        <v>50429282</v>
      </c>
      <c r="AF118" s="71">
        <f>G118+L118+Q118</f>
        <v>50429282</v>
      </c>
      <c r="AG118" s="59">
        <f t="shared" ref="AG118:AG120" si="178">AF118/AE118</f>
        <v>1</v>
      </c>
      <c r="AH118" s="227"/>
      <c r="AI118" s="228"/>
      <c r="AJ118" s="3"/>
      <c r="AK118" s="3"/>
      <c r="AL118" s="3"/>
      <c r="AM118" s="3"/>
      <c r="AN118" s="3"/>
    </row>
    <row r="119" spans="1:40" ht="15" customHeight="1" x14ac:dyDescent="0.25">
      <c r="A119" s="218"/>
      <c r="B119" s="220">
        <v>2</v>
      </c>
      <c r="C119" s="223" t="s">
        <v>95</v>
      </c>
      <c r="D119" s="56" t="s">
        <v>28</v>
      </c>
      <c r="E119" s="57" t="s">
        <v>18</v>
      </c>
      <c r="F119" s="93">
        <v>3</v>
      </c>
      <c r="G119" s="94">
        <v>3</v>
      </c>
      <c r="H119" s="59">
        <f t="shared" si="127"/>
        <v>1</v>
      </c>
      <c r="I119" s="227"/>
      <c r="J119" s="228"/>
      <c r="K119" s="95">
        <v>4</v>
      </c>
      <c r="L119" s="94">
        <v>4</v>
      </c>
      <c r="M119" s="59">
        <f t="shared" si="111"/>
        <v>1</v>
      </c>
      <c r="N119" s="227"/>
      <c r="O119" s="228"/>
      <c r="P119" s="95">
        <v>3</v>
      </c>
      <c r="Q119" s="94">
        <v>3</v>
      </c>
      <c r="R119" s="59">
        <f t="shared" si="113"/>
        <v>1</v>
      </c>
      <c r="S119" s="235"/>
      <c r="T119" s="232"/>
      <c r="U119" s="95">
        <v>2</v>
      </c>
      <c r="V119" s="94">
        <v>2</v>
      </c>
      <c r="W119" s="59">
        <f t="shared" ref="W119:W140" si="179">V119/U119</f>
        <v>1</v>
      </c>
      <c r="X119" s="236"/>
      <c r="Y119" s="232"/>
      <c r="Z119" s="96">
        <v>1</v>
      </c>
      <c r="AA119" s="299">
        <v>1</v>
      </c>
      <c r="AB119" s="289">
        <f t="shared" si="149"/>
        <v>1</v>
      </c>
      <c r="AC119" s="299"/>
      <c r="AD119" s="289"/>
      <c r="AE119" s="65">
        <f>G119+L119+Q119+U119+Z119</f>
        <v>13</v>
      </c>
      <c r="AF119" s="66">
        <f>G119+L119+Q119+V119+AA119</f>
        <v>13</v>
      </c>
      <c r="AG119" s="59">
        <f t="shared" si="178"/>
        <v>1</v>
      </c>
      <c r="AH119" s="227"/>
      <c r="AI119" s="228"/>
      <c r="AJ119" s="3"/>
      <c r="AK119" s="3"/>
      <c r="AL119" s="3"/>
      <c r="AM119" s="3"/>
      <c r="AN119" s="3"/>
    </row>
    <row r="120" spans="1:40" ht="15.75" customHeight="1" x14ac:dyDescent="0.25">
      <c r="A120" s="218"/>
      <c r="B120" s="221"/>
      <c r="C120" s="224"/>
      <c r="D120" s="67"/>
      <c r="E120" s="57" t="s">
        <v>20</v>
      </c>
      <c r="F120" s="69">
        <v>2302944674</v>
      </c>
      <c r="G120" s="70">
        <v>2212475536</v>
      </c>
      <c r="H120" s="59">
        <f t="shared" si="127"/>
        <v>0.96071588735005797</v>
      </c>
      <c r="I120" s="227"/>
      <c r="J120" s="228"/>
      <c r="K120" s="71">
        <v>6736539216</v>
      </c>
      <c r="L120" s="70">
        <v>6354927749</v>
      </c>
      <c r="M120" s="59">
        <f t="shared" si="111"/>
        <v>0.94335200096606997</v>
      </c>
      <c r="N120" s="227"/>
      <c r="O120" s="228"/>
      <c r="P120" s="71">
        <v>8844051685</v>
      </c>
      <c r="Q120" s="70">
        <v>8832331714</v>
      </c>
      <c r="R120" s="59">
        <f t="shared" si="113"/>
        <v>0.99867481880280307</v>
      </c>
      <c r="S120" s="70">
        <v>7733826678</v>
      </c>
      <c r="T120" s="73">
        <f>S120/P120</f>
        <v>0.87446647232025987</v>
      </c>
      <c r="U120" s="71">
        <v>7684658377</v>
      </c>
      <c r="V120" s="70">
        <v>7060119298</v>
      </c>
      <c r="W120" s="59">
        <f t="shared" si="179"/>
        <v>0.91872910305691269</v>
      </c>
      <c r="X120" s="97">
        <v>6305790403</v>
      </c>
      <c r="Y120" s="73">
        <f>X120/U120</f>
        <v>0.82056873495809268</v>
      </c>
      <c r="Z120" s="319">
        <v>10093173636</v>
      </c>
      <c r="AA120" s="319">
        <v>6290155913</v>
      </c>
      <c r="AB120" s="289">
        <f t="shared" si="149"/>
        <v>0.62320892712719012</v>
      </c>
      <c r="AC120" s="319">
        <v>1190395299</v>
      </c>
      <c r="AD120" s="289">
        <f>AC120/Z120</f>
        <v>0.11794063412860918</v>
      </c>
      <c r="AE120" s="71">
        <f>F120+K120+P120+U120+Z120</f>
        <v>35661367588</v>
      </c>
      <c r="AF120" s="71">
        <f>G120+L120+Q120+V120+AA120</f>
        <v>30750010210</v>
      </c>
      <c r="AG120" s="59">
        <f t="shared" si="178"/>
        <v>0.8622779295863946</v>
      </c>
      <c r="AH120" s="227"/>
      <c r="AI120" s="228"/>
      <c r="AJ120" s="3"/>
      <c r="AK120" s="3"/>
      <c r="AL120" s="3"/>
      <c r="AM120" s="3"/>
      <c r="AN120" s="3"/>
    </row>
    <row r="121" spans="1:40" ht="15" customHeight="1" x14ac:dyDescent="0.25">
      <c r="A121" s="218"/>
      <c r="B121" s="220">
        <v>3</v>
      </c>
      <c r="C121" s="223" t="s">
        <v>96</v>
      </c>
      <c r="D121" s="56" t="s">
        <v>17</v>
      </c>
      <c r="E121" s="57" t="s">
        <v>18</v>
      </c>
      <c r="F121" s="93">
        <v>1</v>
      </c>
      <c r="G121" s="94">
        <v>1</v>
      </c>
      <c r="H121" s="59">
        <f t="shared" si="127"/>
        <v>1</v>
      </c>
      <c r="I121" s="227"/>
      <c r="J121" s="228"/>
      <c r="K121" s="95">
        <v>1</v>
      </c>
      <c r="L121" s="94">
        <v>1</v>
      </c>
      <c r="M121" s="59">
        <f t="shared" si="111"/>
        <v>1</v>
      </c>
      <c r="N121" s="227"/>
      <c r="O121" s="228"/>
      <c r="P121" s="95">
        <v>1</v>
      </c>
      <c r="Q121" s="94">
        <v>1</v>
      </c>
      <c r="R121" s="59">
        <f t="shared" si="113"/>
        <v>1</v>
      </c>
      <c r="S121" s="235"/>
      <c r="T121" s="232"/>
      <c r="U121" s="95">
        <v>1</v>
      </c>
      <c r="V121" s="94">
        <v>1</v>
      </c>
      <c r="W121" s="59">
        <f t="shared" si="179"/>
        <v>1</v>
      </c>
      <c r="X121" s="236"/>
      <c r="Y121" s="232"/>
      <c r="Z121" s="96">
        <v>1</v>
      </c>
      <c r="AA121" s="299">
        <v>1</v>
      </c>
      <c r="AB121" s="289">
        <f t="shared" si="149"/>
        <v>1</v>
      </c>
      <c r="AC121" s="299"/>
      <c r="AD121" s="289"/>
      <c r="AE121" s="65" t="s">
        <v>22</v>
      </c>
      <c r="AF121" s="66" t="s">
        <v>22</v>
      </c>
      <c r="AG121" s="59" t="s">
        <v>22</v>
      </c>
      <c r="AH121" s="227"/>
      <c r="AI121" s="228"/>
      <c r="AJ121" s="3"/>
      <c r="AK121" s="3"/>
      <c r="AL121" s="3"/>
      <c r="AM121" s="3"/>
      <c r="AN121" s="3"/>
    </row>
    <row r="122" spans="1:40" ht="15.75" customHeight="1" x14ac:dyDescent="0.25">
      <c r="A122" s="219"/>
      <c r="B122" s="221"/>
      <c r="C122" s="224"/>
      <c r="D122" s="67"/>
      <c r="E122" s="57" t="s">
        <v>20</v>
      </c>
      <c r="F122" s="69">
        <v>891047667</v>
      </c>
      <c r="G122" s="70">
        <v>805531993</v>
      </c>
      <c r="H122" s="59">
        <f t="shared" si="127"/>
        <v>0.90402794691341692</v>
      </c>
      <c r="I122" s="229"/>
      <c r="J122" s="230"/>
      <c r="K122" s="71">
        <v>2221443385</v>
      </c>
      <c r="L122" s="70">
        <v>2021837279</v>
      </c>
      <c r="M122" s="59">
        <f t="shared" si="111"/>
        <v>0.91014576047815865</v>
      </c>
      <c r="N122" s="229"/>
      <c r="O122" s="230"/>
      <c r="P122" s="71">
        <v>2162066452</v>
      </c>
      <c r="Q122" s="70">
        <v>2162066452</v>
      </c>
      <c r="R122" s="59">
        <f t="shared" si="113"/>
        <v>1</v>
      </c>
      <c r="S122" s="70">
        <v>2116722063</v>
      </c>
      <c r="T122" s="73">
        <f t="shared" ref="T122:T123" si="180">S122/P122</f>
        <v>0.97902729171064351</v>
      </c>
      <c r="U122" s="71">
        <v>1390341623</v>
      </c>
      <c r="V122" s="70">
        <v>1387703133</v>
      </c>
      <c r="W122" s="59">
        <f t="shared" si="179"/>
        <v>0.99810227216365222</v>
      </c>
      <c r="X122" s="97">
        <v>1232996456</v>
      </c>
      <c r="Y122" s="73">
        <f t="shared" ref="Y122:Y123" si="181">X122/U122</f>
        <v>0.88682985217655386</v>
      </c>
      <c r="Z122" s="319">
        <v>1877826364</v>
      </c>
      <c r="AA122" s="319">
        <v>836559280</v>
      </c>
      <c r="AB122" s="289">
        <f t="shared" si="149"/>
        <v>0.44549341517286312</v>
      </c>
      <c r="AC122" s="319">
        <v>62154377</v>
      </c>
      <c r="AD122" s="289">
        <f t="shared" ref="AD122:AD123" si="182">AC122/Z122</f>
        <v>3.3099107665952442E-2</v>
      </c>
      <c r="AE122" s="71">
        <f>F122+K122+P122+U122+Z122</f>
        <v>8542725491</v>
      </c>
      <c r="AF122" s="71">
        <f>G122+L122+Q122+V122+AA122</f>
        <v>7213698137</v>
      </c>
      <c r="AG122" s="59">
        <f t="shared" ref="AG122:AG123" si="183">AF122/AE122</f>
        <v>0.84442583863894871</v>
      </c>
      <c r="AH122" s="229"/>
      <c r="AI122" s="230"/>
      <c r="AJ122" s="3"/>
      <c r="AK122" s="3"/>
      <c r="AL122" s="3"/>
      <c r="AM122" s="3"/>
      <c r="AN122" s="3"/>
    </row>
    <row r="123" spans="1:40" ht="15.75" customHeight="1" x14ac:dyDescent="0.25">
      <c r="A123" s="206" t="s">
        <v>14</v>
      </c>
      <c r="B123" s="27">
        <v>56</v>
      </c>
      <c r="C123" s="258" t="s">
        <v>97</v>
      </c>
      <c r="D123" s="245"/>
      <c r="E123" s="259"/>
      <c r="F123" s="28">
        <f t="shared" ref="F123:G123" si="184">F126</f>
        <v>3062281048</v>
      </c>
      <c r="G123" s="29">
        <f t="shared" si="184"/>
        <v>2943861428</v>
      </c>
      <c r="H123" s="30">
        <f t="shared" si="127"/>
        <v>0.96132960425779967</v>
      </c>
      <c r="I123" s="29">
        <f>I126</f>
        <v>864268473</v>
      </c>
      <c r="J123" s="31">
        <f>I123/F123</f>
        <v>0.28223029155487234</v>
      </c>
      <c r="K123" s="28">
        <f t="shared" ref="K123:L123" si="185">K126</f>
        <v>6079793980</v>
      </c>
      <c r="L123" s="29">
        <f t="shared" si="185"/>
        <v>6045797154</v>
      </c>
      <c r="M123" s="30">
        <f t="shared" si="111"/>
        <v>0.99440822729983358</v>
      </c>
      <c r="N123" s="29">
        <f>N126</f>
        <v>5480882649</v>
      </c>
      <c r="O123" s="31">
        <f>N123/K123</f>
        <v>0.90149150892774166</v>
      </c>
      <c r="P123" s="28">
        <f t="shared" ref="P123:Q123" si="186">P126</f>
        <v>9463000000</v>
      </c>
      <c r="Q123" s="29">
        <f t="shared" si="186"/>
        <v>9291432189</v>
      </c>
      <c r="R123" s="30">
        <f t="shared" si="113"/>
        <v>0.98186961735179124</v>
      </c>
      <c r="S123" s="29">
        <f>S126</f>
        <v>7445412714</v>
      </c>
      <c r="T123" s="31">
        <f t="shared" si="180"/>
        <v>0.78679200190214515</v>
      </c>
      <c r="U123" s="28">
        <f t="shared" ref="U123:V123" si="187">U126</f>
        <v>13865963000</v>
      </c>
      <c r="V123" s="29">
        <f t="shared" si="187"/>
        <v>13609947812</v>
      </c>
      <c r="W123" s="30">
        <f t="shared" si="179"/>
        <v>0.9815364293125548</v>
      </c>
      <c r="X123" s="168">
        <f>X126</f>
        <v>11960291312</v>
      </c>
      <c r="Y123" s="31">
        <f t="shared" si="181"/>
        <v>0.86256477909251594</v>
      </c>
      <c r="Z123" s="33">
        <f t="shared" ref="Z123:AF123" si="188">Z126</f>
        <v>16774000000</v>
      </c>
      <c r="AA123" s="282">
        <f t="shared" si="188"/>
        <v>10526847984</v>
      </c>
      <c r="AB123" s="283">
        <f t="shared" si="149"/>
        <v>0.62756933253845237</v>
      </c>
      <c r="AC123" s="282">
        <f>AC126</f>
        <v>1768149110</v>
      </c>
      <c r="AD123" s="284">
        <f t="shared" si="182"/>
        <v>0.10541010552044831</v>
      </c>
      <c r="AE123" s="28">
        <f t="shared" si="188"/>
        <v>49245038028</v>
      </c>
      <c r="AF123" s="29">
        <f t="shared" si="188"/>
        <v>42417886567</v>
      </c>
      <c r="AG123" s="30">
        <f t="shared" si="183"/>
        <v>0.86136366760203975</v>
      </c>
      <c r="AH123" s="29">
        <f>AH126</f>
        <v>27519004258</v>
      </c>
      <c r="AI123" s="31">
        <f>AH123/AE123</f>
        <v>0.55881780906236889</v>
      </c>
      <c r="AJ123" s="3"/>
      <c r="AK123" s="3"/>
      <c r="AL123" s="3"/>
      <c r="AM123" s="3"/>
      <c r="AN123" s="3"/>
    </row>
    <row r="124" spans="1:40" ht="30" customHeight="1" x14ac:dyDescent="0.25">
      <c r="A124" s="207" t="s">
        <v>3</v>
      </c>
      <c r="B124" s="38">
        <v>493</v>
      </c>
      <c r="C124" s="39" t="s">
        <v>98</v>
      </c>
      <c r="D124" s="40" t="s">
        <v>17</v>
      </c>
      <c r="E124" s="41" t="s">
        <v>18</v>
      </c>
      <c r="F124" s="42">
        <v>1</v>
      </c>
      <c r="G124" s="43">
        <v>1</v>
      </c>
      <c r="H124" s="43">
        <f t="shared" si="127"/>
        <v>1</v>
      </c>
      <c r="I124" s="252"/>
      <c r="J124" s="226"/>
      <c r="K124" s="42">
        <v>1</v>
      </c>
      <c r="L124" s="43">
        <v>1</v>
      </c>
      <c r="M124" s="43">
        <f t="shared" si="111"/>
        <v>1</v>
      </c>
      <c r="N124" s="43"/>
      <c r="O124" s="166"/>
      <c r="P124" s="42">
        <v>1</v>
      </c>
      <c r="Q124" s="43">
        <v>1</v>
      </c>
      <c r="R124" s="43">
        <f t="shared" si="113"/>
        <v>1</v>
      </c>
      <c r="S124" s="252"/>
      <c r="T124" s="226"/>
      <c r="U124" s="42">
        <v>1</v>
      </c>
      <c r="V124" s="43">
        <f>W133</f>
        <v>1</v>
      </c>
      <c r="W124" s="43">
        <f t="shared" si="179"/>
        <v>1</v>
      </c>
      <c r="X124" s="252"/>
      <c r="Y124" s="226"/>
      <c r="Z124" s="44">
        <v>1</v>
      </c>
      <c r="AA124" s="285">
        <v>1</v>
      </c>
      <c r="AB124" s="285">
        <f t="shared" si="149"/>
        <v>1</v>
      </c>
      <c r="AC124" s="237"/>
      <c r="AD124" s="238"/>
      <c r="AE124" s="249"/>
      <c r="AF124" s="240"/>
      <c r="AG124" s="240"/>
      <c r="AH124" s="240"/>
      <c r="AI124" s="226"/>
      <c r="AJ124" s="3"/>
      <c r="AK124" s="3"/>
      <c r="AL124" s="3"/>
      <c r="AM124" s="3"/>
      <c r="AN124" s="3"/>
    </row>
    <row r="125" spans="1:40" ht="30" customHeight="1" x14ac:dyDescent="0.25">
      <c r="A125" s="207" t="s">
        <v>3</v>
      </c>
      <c r="B125" s="38">
        <v>539</v>
      </c>
      <c r="C125" s="39" t="s">
        <v>99</v>
      </c>
      <c r="D125" s="40" t="s">
        <v>17</v>
      </c>
      <c r="E125" s="41" t="s">
        <v>18</v>
      </c>
      <c r="F125" s="42">
        <v>1</v>
      </c>
      <c r="G125" s="43">
        <v>1</v>
      </c>
      <c r="H125" s="43">
        <f t="shared" si="127"/>
        <v>1</v>
      </c>
      <c r="I125" s="229"/>
      <c r="J125" s="230"/>
      <c r="K125" s="42">
        <v>1</v>
      </c>
      <c r="L125" s="43">
        <v>1</v>
      </c>
      <c r="M125" s="43">
        <f t="shared" si="111"/>
        <v>1</v>
      </c>
      <c r="N125" s="43"/>
      <c r="O125" s="166"/>
      <c r="P125" s="42">
        <v>1</v>
      </c>
      <c r="Q125" s="43">
        <v>1</v>
      </c>
      <c r="R125" s="43">
        <f t="shared" si="113"/>
        <v>1</v>
      </c>
      <c r="S125" s="229"/>
      <c r="T125" s="230"/>
      <c r="U125" s="42">
        <v>1</v>
      </c>
      <c r="V125" s="43">
        <v>1</v>
      </c>
      <c r="W125" s="43">
        <f t="shared" si="179"/>
        <v>1</v>
      </c>
      <c r="X125" s="229"/>
      <c r="Y125" s="230"/>
      <c r="Z125" s="44">
        <v>1</v>
      </c>
      <c r="AA125" s="285">
        <v>1</v>
      </c>
      <c r="AB125" s="285">
        <f t="shared" si="149"/>
        <v>1</v>
      </c>
      <c r="AC125" s="314"/>
      <c r="AD125" s="230"/>
      <c r="AE125" s="250"/>
      <c r="AF125" s="242"/>
      <c r="AG125" s="242"/>
      <c r="AH125" s="242"/>
      <c r="AI125" s="230"/>
      <c r="AJ125" s="3"/>
      <c r="AK125" s="3"/>
      <c r="AL125" s="3"/>
      <c r="AM125" s="3"/>
      <c r="AN125" s="3"/>
    </row>
    <row r="126" spans="1:40" ht="25.5" customHeight="1" x14ac:dyDescent="0.25">
      <c r="A126" s="208" t="s">
        <v>4</v>
      </c>
      <c r="B126" s="45">
        <v>7646</v>
      </c>
      <c r="C126" s="233" t="s">
        <v>100</v>
      </c>
      <c r="D126" s="234"/>
      <c r="E126" s="46" t="s">
        <v>20</v>
      </c>
      <c r="F126" s="82">
        <f t="shared" ref="F126:G126" si="189">F128+F130+F132+F134+F136+F138+F140</f>
        <v>3062281048</v>
      </c>
      <c r="G126" s="83">
        <f t="shared" si="189"/>
        <v>2943861428</v>
      </c>
      <c r="H126" s="84">
        <f t="shared" si="127"/>
        <v>0.96132960425779967</v>
      </c>
      <c r="I126" s="83">
        <v>864268473</v>
      </c>
      <c r="J126" s="85">
        <f>I126/F126</f>
        <v>0.28223029155487234</v>
      </c>
      <c r="K126" s="82">
        <f t="shared" ref="K126:L126" si="190">K128+K130+K132+K134+K136+K138+K140</f>
        <v>6079793980</v>
      </c>
      <c r="L126" s="83">
        <f t="shared" si="190"/>
        <v>6045797154</v>
      </c>
      <c r="M126" s="84">
        <f t="shared" si="111"/>
        <v>0.99440822729983358</v>
      </c>
      <c r="N126" s="83">
        <v>5480882649</v>
      </c>
      <c r="O126" s="85">
        <f>N126/K126</f>
        <v>0.90149150892774166</v>
      </c>
      <c r="P126" s="82">
        <f t="shared" ref="P126:Q126" si="191">P128+P130+P132+P134+P136+P138+P140</f>
        <v>9463000000</v>
      </c>
      <c r="Q126" s="83">
        <f t="shared" si="191"/>
        <v>9291432189</v>
      </c>
      <c r="R126" s="84">
        <f t="shared" si="113"/>
        <v>0.98186961735179124</v>
      </c>
      <c r="S126" s="83">
        <f>S128+S130+S132+S134+S136+S138+S140</f>
        <v>7445412714</v>
      </c>
      <c r="T126" s="85">
        <f>S126/P126</f>
        <v>0.78679200190214515</v>
      </c>
      <c r="U126" s="82">
        <f>U128+U130+U132+U134+U136+U138+U140</f>
        <v>13865963000</v>
      </c>
      <c r="V126" s="82">
        <f>V128+V130+V132+V134+V136+V138+V140</f>
        <v>13609947812</v>
      </c>
      <c r="W126" s="84">
        <f t="shared" si="179"/>
        <v>0.9815364293125548</v>
      </c>
      <c r="X126" s="83">
        <f>X128+X130+X132+X134+X136+X138+X140</f>
        <v>11960291312</v>
      </c>
      <c r="Y126" s="84">
        <f>X126/U126</f>
        <v>0.86256477909251594</v>
      </c>
      <c r="Z126" s="87">
        <f t="shared" ref="Z126:AE126" si="192">Z128+Z130+Z132+Z134+Z136+Z138+Z140</f>
        <v>16774000000</v>
      </c>
      <c r="AA126" s="287">
        <f t="shared" si="192"/>
        <v>10526847984</v>
      </c>
      <c r="AB126" s="288">
        <f t="shared" si="149"/>
        <v>0.62756933253845237</v>
      </c>
      <c r="AC126" s="287">
        <f>AC128+AC130+AC132+AC134+AC136+AC138+AC140</f>
        <v>1768149110</v>
      </c>
      <c r="AD126" s="50">
        <f>AC126/Z126</f>
        <v>0.10541010552044831</v>
      </c>
      <c r="AE126" s="88">
        <f t="shared" si="192"/>
        <v>49245038028</v>
      </c>
      <c r="AF126" s="89">
        <f>AF128+AF130+AF132+AF134+AF136+AF138+AF140</f>
        <v>42417886567</v>
      </c>
      <c r="AG126" s="90">
        <f t="shared" ref="AG126:AG140" si="193">AF126/AE126</f>
        <v>0.86136366760203975</v>
      </c>
      <c r="AH126" s="89">
        <f>I126+N126+S126+X126+AC126</f>
        <v>27519004258</v>
      </c>
      <c r="AI126" s="91">
        <f>AH126/AE126</f>
        <v>0.55881780906236889</v>
      </c>
      <c r="AJ126" s="3"/>
      <c r="AK126" s="3"/>
      <c r="AL126" s="3"/>
      <c r="AM126" s="3"/>
      <c r="AN126" s="3"/>
    </row>
    <row r="127" spans="1:40" ht="15" customHeight="1" x14ac:dyDescent="0.25">
      <c r="A127" s="217" t="s">
        <v>30</v>
      </c>
      <c r="B127" s="222">
        <v>1</v>
      </c>
      <c r="C127" s="223" t="s">
        <v>101</v>
      </c>
      <c r="D127" s="56" t="s">
        <v>28</v>
      </c>
      <c r="E127" s="57" t="s">
        <v>18</v>
      </c>
      <c r="F127" s="169">
        <v>0.01</v>
      </c>
      <c r="G127" s="170">
        <v>0.01</v>
      </c>
      <c r="H127" s="59">
        <f t="shared" si="127"/>
        <v>1</v>
      </c>
      <c r="I127" s="225"/>
      <c r="J127" s="226"/>
      <c r="K127" s="60">
        <v>0.11</v>
      </c>
      <c r="L127" s="61">
        <v>0.11</v>
      </c>
      <c r="M127" s="59">
        <f t="shared" si="111"/>
        <v>1</v>
      </c>
      <c r="N127" s="254"/>
      <c r="O127" s="226"/>
      <c r="P127" s="171">
        <v>0.15</v>
      </c>
      <c r="Q127" s="172">
        <v>0.15</v>
      </c>
      <c r="R127" s="59">
        <f t="shared" si="113"/>
        <v>1</v>
      </c>
      <c r="S127" s="225"/>
      <c r="T127" s="226"/>
      <c r="U127" s="173">
        <v>0.28000000000000003</v>
      </c>
      <c r="V127" s="59">
        <v>0.28000000000000003</v>
      </c>
      <c r="W127" s="59">
        <f t="shared" si="179"/>
        <v>1</v>
      </c>
      <c r="X127" s="236"/>
      <c r="Y127" s="232"/>
      <c r="Z127" s="64">
        <v>0.15</v>
      </c>
      <c r="AA127" s="315">
        <v>0.15</v>
      </c>
      <c r="AB127" s="289">
        <f t="shared" si="149"/>
        <v>1</v>
      </c>
      <c r="AC127" s="315"/>
      <c r="AD127" s="289"/>
      <c r="AE127" s="60">
        <f>G127+L127+Q127+U127+Z127</f>
        <v>0.70000000000000007</v>
      </c>
      <c r="AF127" s="59">
        <f t="shared" ref="AF127" si="194">G127+L127+Q127+V127</f>
        <v>0.55000000000000004</v>
      </c>
      <c r="AG127" s="59">
        <f t="shared" si="193"/>
        <v>0.7857142857142857</v>
      </c>
      <c r="AH127" s="225"/>
      <c r="AI127" s="226"/>
      <c r="AJ127" s="3"/>
      <c r="AK127" s="3"/>
      <c r="AL127" s="3"/>
      <c r="AM127" s="3"/>
      <c r="AN127" s="3"/>
    </row>
    <row r="128" spans="1:40" ht="15.75" customHeight="1" x14ac:dyDescent="0.25">
      <c r="A128" s="218"/>
      <c r="B128" s="221"/>
      <c r="C128" s="224"/>
      <c r="D128" s="67"/>
      <c r="E128" s="68" t="s">
        <v>20</v>
      </c>
      <c r="F128" s="69">
        <v>859483468</v>
      </c>
      <c r="G128" s="70">
        <v>854036339</v>
      </c>
      <c r="H128" s="59">
        <f t="shared" si="127"/>
        <v>0.99366232254277631</v>
      </c>
      <c r="I128" s="227"/>
      <c r="J128" s="228"/>
      <c r="K128" s="71">
        <v>270146914</v>
      </c>
      <c r="L128" s="97">
        <v>255153124</v>
      </c>
      <c r="M128" s="59">
        <f t="shared" si="111"/>
        <v>0.94449764471490505</v>
      </c>
      <c r="N128" s="241"/>
      <c r="O128" s="228"/>
      <c r="P128" s="71">
        <v>1658547677</v>
      </c>
      <c r="Q128" s="70">
        <v>1658346222</v>
      </c>
      <c r="R128" s="64">
        <f t="shared" si="113"/>
        <v>0.99987853529760184</v>
      </c>
      <c r="S128" s="70">
        <v>450947677</v>
      </c>
      <c r="T128" s="73">
        <f>S128/P128</f>
        <v>0.2718931045839329</v>
      </c>
      <c r="U128" s="174">
        <v>1456559802</v>
      </c>
      <c r="V128" s="92">
        <v>1287709521</v>
      </c>
      <c r="W128" s="59">
        <f t="shared" si="179"/>
        <v>0.8840759708127659</v>
      </c>
      <c r="X128" s="97">
        <v>963514460</v>
      </c>
      <c r="Y128" s="73">
        <f>X128/U128</f>
        <v>0.66150010365314205</v>
      </c>
      <c r="Z128" s="319">
        <v>1754000000</v>
      </c>
      <c r="AA128" s="319">
        <v>279800325</v>
      </c>
      <c r="AB128" s="289">
        <f t="shared" si="149"/>
        <v>0.15952127993158494</v>
      </c>
      <c r="AC128" s="292">
        <v>0</v>
      </c>
      <c r="AD128" s="289">
        <f>AC128/Z128</f>
        <v>0</v>
      </c>
      <c r="AE128" s="71">
        <f>F128+K128+P128+U128+Z128</f>
        <v>5998737861</v>
      </c>
      <c r="AF128" s="71">
        <f>G128+L128+Q128+V128+AA128</f>
        <v>4335045531</v>
      </c>
      <c r="AG128" s="59">
        <f t="shared" si="193"/>
        <v>0.72265960464512458</v>
      </c>
      <c r="AH128" s="227"/>
      <c r="AI128" s="228"/>
      <c r="AJ128" s="3"/>
      <c r="AK128" s="3"/>
      <c r="AL128" s="3"/>
      <c r="AM128" s="3"/>
      <c r="AN128" s="3"/>
    </row>
    <row r="129" spans="1:40" ht="15" customHeight="1" x14ac:dyDescent="0.25">
      <c r="A129" s="218"/>
      <c r="B129" s="222">
        <v>2</v>
      </c>
      <c r="C129" s="223" t="s">
        <v>102</v>
      </c>
      <c r="D129" s="56" t="s">
        <v>28</v>
      </c>
      <c r="E129" s="57" t="s">
        <v>18</v>
      </c>
      <c r="F129" s="93">
        <v>0.2</v>
      </c>
      <c r="G129" s="175">
        <v>0.2</v>
      </c>
      <c r="H129" s="59">
        <f t="shared" si="127"/>
        <v>1</v>
      </c>
      <c r="I129" s="227"/>
      <c r="J129" s="228"/>
      <c r="K129" s="93">
        <v>0.2</v>
      </c>
      <c r="L129" s="176">
        <v>0.2</v>
      </c>
      <c r="M129" s="59">
        <f t="shared" si="111"/>
        <v>1</v>
      </c>
      <c r="N129" s="241"/>
      <c r="O129" s="228"/>
      <c r="P129" s="177">
        <v>0.2</v>
      </c>
      <c r="Q129" s="178">
        <v>0.2</v>
      </c>
      <c r="R129" s="59">
        <f t="shared" si="113"/>
        <v>1</v>
      </c>
      <c r="S129" s="256"/>
      <c r="T129" s="228"/>
      <c r="U129" s="95">
        <v>0.2</v>
      </c>
      <c r="V129" s="94">
        <v>0.2</v>
      </c>
      <c r="W129" s="59">
        <f t="shared" si="179"/>
        <v>1</v>
      </c>
      <c r="X129" s="236"/>
      <c r="Y129" s="232"/>
      <c r="Z129" s="179">
        <v>0.2</v>
      </c>
      <c r="AA129" s="316">
        <v>0.2</v>
      </c>
      <c r="AB129" s="289">
        <f t="shared" si="149"/>
        <v>1</v>
      </c>
      <c r="AC129" s="316"/>
      <c r="AD129" s="289"/>
      <c r="AE129" s="95">
        <f>G129+L129+Q129+U129+Z129</f>
        <v>1</v>
      </c>
      <c r="AF129" s="94">
        <f>G129+L129+Q129+V129+AA129</f>
        <v>1</v>
      </c>
      <c r="AG129" s="59">
        <f t="shared" si="193"/>
        <v>1</v>
      </c>
      <c r="AH129" s="227"/>
      <c r="AI129" s="228"/>
      <c r="AJ129" s="3"/>
      <c r="AK129" s="3"/>
      <c r="AL129" s="3"/>
      <c r="AM129" s="3"/>
      <c r="AN129" s="3"/>
    </row>
    <row r="130" spans="1:40" ht="15.75" customHeight="1" x14ac:dyDescent="0.25">
      <c r="A130" s="218"/>
      <c r="B130" s="221"/>
      <c r="C130" s="224"/>
      <c r="D130" s="67"/>
      <c r="E130" s="57" t="s">
        <v>20</v>
      </c>
      <c r="F130" s="69">
        <v>33801170</v>
      </c>
      <c r="G130" s="70">
        <v>19420238</v>
      </c>
      <c r="H130" s="59">
        <f t="shared" si="127"/>
        <v>0.57454336639826376</v>
      </c>
      <c r="I130" s="227"/>
      <c r="J130" s="228"/>
      <c r="K130" s="71">
        <v>1366334323</v>
      </c>
      <c r="L130" s="97">
        <v>1359432910</v>
      </c>
      <c r="M130" s="59">
        <f t="shared" si="111"/>
        <v>0.99494895730581745</v>
      </c>
      <c r="N130" s="241"/>
      <c r="O130" s="228"/>
      <c r="P130" s="69">
        <v>2198565586</v>
      </c>
      <c r="Q130" s="180">
        <v>2128494451</v>
      </c>
      <c r="R130" s="61">
        <f t="shared" si="113"/>
        <v>0.96812870380297134</v>
      </c>
      <c r="S130" s="70">
        <v>1894588936</v>
      </c>
      <c r="T130" s="73">
        <f>S130/P130</f>
        <v>0.86173864817330947</v>
      </c>
      <c r="U130" s="69">
        <v>2358854198</v>
      </c>
      <c r="V130" s="180">
        <v>2349819602</v>
      </c>
      <c r="W130" s="59">
        <f t="shared" si="179"/>
        <v>0.99616992181727038</v>
      </c>
      <c r="X130" s="97">
        <v>2146476874</v>
      </c>
      <c r="Y130" s="73">
        <f>X130/U130</f>
        <v>0.90996589607782108</v>
      </c>
      <c r="Z130" s="319">
        <v>3039000000</v>
      </c>
      <c r="AA130" s="319">
        <v>2103824691</v>
      </c>
      <c r="AB130" s="289">
        <f t="shared" si="149"/>
        <v>0.69227531786771968</v>
      </c>
      <c r="AC130" s="319">
        <v>479655993</v>
      </c>
      <c r="AD130" s="289">
        <f>AC130/Z130</f>
        <v>0.15783349555774925</v>
      </c>
      <c r="AE130" s="71">
        <f>F130+K130+P130+U130+Z130</f>
        <v>8996555277</v>
      </c>
      <c r="AF130" s="71">
        <f>G130+L130+Q130+V130+AA130</f>
        <v>7960991892</v>
      </c>
      <c r="AG130" s="59">
        <f t="shared" si="193"/>
        <v>0.88489334493976235</v>
      </c>
      <c r="AH130" s="227"/>
      <c r="AI130" s="228"/>
      <c r="AJ130" s="3"/>
      <c r="AK130" s="92"/>
      <c r="AL130" s="3"/>
      <c r="AM130" s="3"/>
      <c r="AN130" s="3"/>
    </row>
    <row r="131" spans="1:40" ht="15" customHeight="1" x14ac:dyDescent="0.25">
      <c r="A131" s="218"/>
      <c r="B131" s="222">
        <v>3</v>
      </c>
      <c r="C131" s="223" t="s">
        <v>103</v>
      </c>
      <c r="D131" s="56" t="s">
        <v>28</v>
      </c>
      <c r="E131" s="57" t="s">
        <v>18</v>
      </c>
      <c r="F131" s="93">
        <v>1</v>
      </c>
      <c r="G131" s="94">
        <v>0.96</v>
      </c>
      <c r="H131" s="59">
        <f t="shared" si="127"/>
        <v>0.96</v>
      </c>
      <c r="I131" s="227"/>
      <c r="J131" s="228"/>
      <c r="K131" s="95">
        <v>1.04</v>
      </c>
      <c r="L131" s="113">
        <v>1.04</v>
      </c>
      <c r="M131" s="59">
        <f t="shared" si="111"/>
        <v>1</v>
      </c>
      <c r="N131" s="241"/>
      <c r="O131" s="228"/>
      <c r="P131" s="93">
        <v>1</v>
      </c>
      <c r="Q131" s="175">
        <v>1</v>
      </c>
      <c r="R131" s="59">
        <f t="shared" si="113"/>
        <v>1</v>
      </c>
      <c r="S131" s="257"/>
      <c r="T131" s="230"/>
      <c r="U131" s="93">
        <v>1</v>
      </c>
      <c r="V131" s="175">
        <v>1</v>
      </c>
      <c r="W131" s="59">
        <f t="shared" si="179"/>
        <v>1</v>
      </c>
      <c r="X131" s="236"/>
      <c r="Y131" s="232"/>
      <c r="Z131" s="96">
        <v>1</v>
      </c>
      <c r="AA131" s="299">
        <v>1</v>
      </c>
      <c r="AB131" s="289">
        <f t="shared" si="149"/>
        <v>1</v>
      </c>
      <c r="AC131" s="299"/>
      <c r="AD131" s="289"/>
      <c r="AE131" s="95">
        <f>G131+L131+Q131+U131+Z131</f>
        <v>5</v>
      </c>
      <c r="AF131" s="94">
        <f>G131+L131+Q131+V131+AA131</f>
        <v>5</v>
      </c>
      <c r="AG131" s="59">
        <f t="shared" si="193"/>
        <v>1</v>
      </c>
      <c r="AH131" s="227"/>
      <c r="AI131" s="228"/>
      <c r="AJ131" s="3"/>
      <c r="AK131" s="3"/>
      <c r="AL131" s="3"/>
      <c r="AM131" s="3"/>
      <c r="AN131" s="3"/>
    </row>
    <row r="132" spans="1:40" ht="15.75" customHeight="1" x14ac:dyDescent="0.25">
      <c r="A132" s="218"/>
      <c r="B132" s="221"/>
      <c r="C132" s="224"/>
      <c r="D132" s="67"/>
      <c r="E132" s="57" t="s">
        <v>20</v>
      </c>
      <c r="F132" s="69">
        <v>177638865</v>
      </c>
      <c r="G132" s="70">
        <v>177638865</v>
      </c>
      <c r="H132" s="59">
        <f t="shared" si="127"/>
        <v>1</v>
      </c>
      <c r="I132" s="227"/>
      <c r="J132" s="228"/>
      <c r="K132" s="71">
        <v>159050653</v>
      </c>
      <c r="L132" s="97">
        <v>159050653</v>
      </c>
      <c r="M132" s="59">
        <f t="shared" si="111"/>
        <v>1</v>
      </c>
      <c r="N132" s="241"/>
      <c r="O132" s="228"/>
      <c r="P132" s="71">
        <v>41399616</v>
      </c>
      <c r="Q132" s="70">
        <v>26117158</v>
      </c>
      <c r="R132" s="59">
        <f t="shared" si="113"/>
        <v>0.6308550784625635</v>
      </c>
      <c r="S132" s="70">
        <v>0</v>
      </c>
      <c r="T132" s="73">
        <f>S132/P132</f>
        <v>0</v>
      </c>
      <c r="U132" s="71">
        <v>296608000</v>
      </c>
      <c r="V132" s="97">
        <v>271855479</v>
      </c>
      <c r="W132" s="59">
        <f t="shared" si="179"/>
        <v>0.91654803309418487</v>
      </c>
      <c r="X132" s="97">
        <v>175806295</v>
      </c>
      <c r="Y132" s="73">
        <f>X132/U132</f>
        <v>0.59272270134318694</v>
      </c>
      <c r="Z132" s="319">
        <v>468000000</v>
      </c>
      <c r="AA132" s="319">
        <v>130000000</v>
      </c>
      <c r="AB132" s="289">
        <f t="shared" si="149"/>
        <v>0.27777777777777779</v>
      </c>
      <c r="AC132" s="319">
        <v>16644577</v>
      </c>
      <c r="AD132" s="289">
        <f>AC132/Z132</f>
        <v>3.5565335470085467E-2</v>
      </c>
      <c r="AE132" s="71">
        <f>F132+K132+P132+U132+Z132</f>
        <v>1142697134</v>
      </c>
      <c r="AF132" s="71">
        <f>G132+L132+Q132+V132+AA132</f>
        <v>764662155</v>
      </c>
      <c r="AG132" s="59">
        <f t="shared" si="193"/>
        <v>0.66917307504159718</v>
      </c>
      <c r="AH132" s="227"/>
      <c r="AI132" s="228"/>
      <c r="AJ132" s="3"/>
      <c r="AK132" s="3"/>
      <c r="AL132" s="3"/>
      <c r="AM132" s="3"/>
      <c r="AN132" s="3"/>
    </row>
    <row r="133" spans="1:40" ht="15" customHeight="1" x14ac:dyDescent="0.25">
      <c r="A133" s="218"/>
      <c r="B133" s="220">
        <v>4</v>
      </c>
      <c r="C133" s="223" t="s">
        <v>104</v>
      </c>
      <c r="D133" s="56" t="s">
        <v>28</v>
      </c>
      <c r="E133" s="57" t="s">
        <v>18</v>
      </c>
      <c r="F133" s="93">
        <v>0.2</v>
      </c>
      <c r="G133" s="175">
        <v>0.2</v>
      </c>
      <c r="H133" s="59">
        <f t="shared" si="127"/>
        <v>1</v>
      </c>
      <c r="I133" s="227"/>
      <c r="J133" s="228"/>
      <c r="K133" s="93">
        <v>0.2</v>
      </c>
      <c r="L133" s="175">
        <v>0.2</v>
      </c>
      <c r="M133" s="137">
        <f t="shared" si="111"/>
        <v>1</v>
      </c>
      <c r="N133" s="241"/>
      <c r="O133" s="228"/>
      <c r="P133" s="95">
        <v>0.2</v>
      </c>
      <c r="Q133" s="94">
        <v>0.2</v>
      </c>
      <c r="R133" s="59">
        <f t="shared" si="113"/>
        <v>1</v>
      </c>
      <c r="S133" s="235"/>
      <c r="T133" s="232"/>
      <c r="U133" s="95">
        <v>0.2</v>
      </c>
      <c r="V133" s="94">
        <v>0.2</v>
      </c>
      <c r="W133" s="59">
        <f t="shared" si="179"/>
        <v>1</v>
      </c>
      <c r="X133" s="236"/>
      <c r="Y133" s="232"/>
      <c r="Z133" s="179">
        <v>0.2</v>
      </c>
      <c r="AA133" s="316">
        <v>0.2</v>
      </c>
      <c r="AB133" s="289">
        <f t="shared" si="149"/>
        <v>1</v>
      </c>
      <c r="AC133" s="316"/>
      <c r="AD133" s="289"/>
      <c r="AE133" s="95">
        <f>G133+L133+Q133+U133+Z133</f>
        <v>1</v>
      </c>
      <c r="AF133" s="94">
        <f>G133+L133+Q133+V133+AA133</f>
        <v>1</v>
      </c>
      <c r="AG133" s="59">
        <f t="shared" si="193"/>
        <v>1</v>
      </c>
      <c r="AH133" s="227"/>
      <c r="AI133" s="228"/>
      <c r="AJ133" s="3"/>
      <c r="AK133" s="3"/>
      <c r="AL133" s="3"/>
      <c r="AM133" s="3"/>
      <c r="AN133" s="3"/>
    </row>
    <row r="134" spans="1:40" ht="15.75" customHeight="1" x14ac:dyDescent="0.25">
      <c r="A134" s="218"/>
      <c r="B134" s="221"/>
      <c r="C134" s="224"/>
      <c r="D134" s="67"/>
      <c r="E134" s="68" t="s">
        <v>20</v>
      </c>
      <c r="F134" s="69">
        <v>232118612</v>
      </c>
      <c r="G134" s="70">
        <v>149467755</v>
      </c>
      <c r="H134" s="59">
        <f t="shared" si="127"/>
        <v>0.64392835073475285</v>
      </c>
      <c r="I134" s="227"/>
      <c r="J134" s="228"/>
      <c r="K134" s="71">
        <v>1485444083</v>
      </c>
      <c r="L134" s="70">
        <v>1480379036</v>
      </c>
      <c r="M134" s="59">
        <f t="shared" si="111"/>
        <v>0.99659021362165945</v>
      </c>
      <c r="N134" s="241"/>
      <c r="O134" s="228"/>
      <c r="P134" s="71">
        <v>2272424820</v>
      </c>
      <c r="Q134" s="70">
        <v>2200761824</v>
      </c>
      <c r="R134" s="59">
        <f t="shared" si="113"/>
        <v>0.96846408498565861</v>
      </c>
      <c r="S134" s="70">
        <v>2015839448</v>
      </c>
      <c r="T134" s="73">
        <f>S134/P134</f>
        <v>0.88708741000285329</v>
      </c>
      <c r="U134" s="71">
        <v>3275245778</v>
      </c>
      <c r="V134" s="70">
        <v>3261187186</v>
      </c>
      <c r="W134" s="59">
        <f t="shared" si="179"/>
        <v>0.99570762228153009</v>
      </c>
      <c r="X134" s="97">
        <v>2936844748</v>
      </c>
      <c r="Y134" s="73">
        <f>X134/U134</f>
        <v>0.89667919510863647</v>
      </c>
      <c r="Z134" s="319">
        <v>3945000000</v>
      </c>
      <c r="AA134" s="319">
        <v>3137610554</v>
      </c>
      <c r="AB134" s="289">
        <f t="shared" si="149"/>
        <v>0.79533854347275035</v>
      </c>
      <c r="AC134" s="319">
        <v>657455203</v>
      </c>
      <c r="AD134" s="289">
        <f>AC134/Z134</f>
        <v>0.16665531128010139</v>
      </c>
      <c r="AE134" s="71">
        <f>F134+K134+P134+U134+Z134</f>
        <v>11210233293</v>
      </c>
      <c r="AF134" s="71">
        <f>G134+L134+Q134+V134+AA134</f>
        <v>10229406355</v>
      </c>
      <c r="AG134" s="59">
        <f t="shared" si="193"/>
        <v>0.91250610827051593</v>
      </c>
      <c r="AH134" s="227"/>
      <c r="AI134" s="228"/>
      <c r="AJ134" s="3"/>
      <c r="AK134" s="3"/>
      <c r="AL134" s="3"/>
      <c r="AM134" s="3"/>
      <c r="AN134" s="3"/>
    </row>
    <row r="135" spans="1:40" ht="15" customHeight="1" x14ac:dyDescent="0.25">
      <c r="A135" s="218"/>
      <c r="B135" s="222">
        <v>5</v>
      </c>
      <c r="C135" s="223" t="s">
        <v>105</v>
      </c>
      <c r="D135" s="56" t="s">
        <v>28</v>
      </c>
      <c r="E135" s="57" t="s">
        <v>18</v>
      </c>
      <c r="F135" s="93">
        <v>0.2</v>
      </c>
      <c r="G135" s="94">
        <v>0.13</v>
      </c>
      <c r="H135" s="59">
        <f t="shared" si="127"/>
        <v>0.65</v>
      </c>
      <c r="I135" s="227"/>
      <c r="J135" s="228"/>
      <c r="K135" s="95">
        <v>0.27</v>
      </c>
      <c r="L135" s="94">
        <v>0.27</v>
      </c>
      <c r="M135" s="59">
        <f t="shared" si="111"/>
        <v>1</v>
      </c>
      <c r="N135" s="241"/>
      <c r="O135" s="228"/>
      <c r="P135" s="95">
        <v>0.25</v>
      </c>
      <c r="Q135" s="94">
        <v>0.25</v>
      </c>
      <c r="R135" s="59">
        <f t="shared" si="113"/>
        <v>1</v>
      </c>
      <c r="S135" s="235"/>
      <c r="T135" s="232"/>
      <c r="U135" s="95">
        <v>0.2</v>
      </c>
      <c r="V135" s="94">
        <v>0.2</v>
      </c>
      <c r="W135" s="59">
        <f t="shared" si="179"/>
        <v>1</v>
      </c>
      <c r="X135" s="236"/>
      <c r="Y135" s="232"/>
      <c r="Z135" s="96">
        <v>0.15</v>
      </c>
      <c r="AA135" s="299">
        <v>0.15</v>
      </c>
      <c r="AB135" s="289">
        <f t="shared" si="149"/>
        <v>1</v>
      </c>
      <c r="AC135" s="299"/>
      <c r="AD135" s="289"/>
      <c r="AE135" s="95">
        <f>G135+L135+Q135+U135+Z135</f>
        <v>1</v>
      </c>
      <c r="AF135" s="94">
        <f>G135+L135+Q135+V135+AA135</f>
        <v>1</v>
      </c>
      <c r="AG135" s="59">
        <f t="shared" si="193"/>
        <v>1</v>
      </c>
      <c r="AH135" s="227"/>
      <c r="AI135" s="228"/>
      <c r="AJ135" s="3"/>
      <c r="AK135" s="3"/>
      <c r="AL135" s="3"/>
      <c r="AM135" s="3"/>
      <c r="AN135" s="3"/>
    </row>
    <row r="136" spans="1:40" ht="15.75" customHeight="1" x14ac:dyDescent="0.25">
      <c r="A136" s="218"/>
      <c r="B136" s="221"/>
      <c r="C136" s="224"/>
      <c r="D136" s="67"/>
      <c r="E136" s="57" t="s">
        <v>20</v>
      </c>
      <c r="F136" s="69">
        <v>101421731</v>
      </c>
      <c r="G136" s="70">
        <v>89911600</v>
      </c>
      <c r="H136" s="59">
        <f t="shared" si="127"/>
        <v>0.8865121814968826</v>
      </c>
      <c r="I136" s="227"/>
      <c r="J136" s="228"/>
      <c r="K136" s="71">
        <v>641523055</v>
      </c>
      <c r="L136" s="70">
        <v>639513902</v>
      </c>
      <c r="M136" s="59">
        <f t="shared" si="111"/>
        <v>0.99686815152730557</v>
      </c>
      <c r="N136" s="241"/>
      <c r="O136" s="228"/>
      <c r="P136" s="71">
        <v>534563281</v>
      </c>
      <c r="Q136" s="70">
        <v>521509746</v>
      </c>
      <c r="R136" s="59">
        <f t="shared" si="113"/>
        <v>0.97558093594535533</v>
      </c>
      <c r="S136" s="70">
        <v>496380259</v>
      </c>
      <c r="T136" s="73">
        <f>S136/P136</f>
        <v>0.92857155858409957</v>
      </c>
      <c r="U136" s="71">
        <v>623233637</v>
      </c>
      <c r="V136" s="97">
        <v>611800179</v>
      </c>
      <c r="W136" s="59">
        <f t="shared" si="179"/>
        <v>0.98165461983881974</v>
      </c>
      <c r="X136" s="97">
        <v>485803054</v>
      </c>
      <c r="Y136" s="73">
        <f>X136/U136</f>
        <v>0.77948786002383241</v>
      </c>
      <c r="Z136" s="319">
        <v>700000000</v>
      </c>
      <c r="AA136" s="319">
        <v>471379210</v>
      </c>
      <c r="AB136" s="289">
        <f t="shared" si="149"/>
        <v>0.67339887142857147</v>
      </c>
      <c r="AC136" s="319">
        <v>126743722</v>
      </c>
      <c r="AD136" s="289">
        <f>AC136/Z136</f>
        <v>0.18106246000000001</v>
      </c>
      <c r="AE136" s="71">
        <f>F136+K136+P136+U136+Z136</f>
        <v>2600741704</v>
      </c>
      <c r="AF136" s="71">
        <f>G136+L136+Q136+V136+AA136</f>
        <v>2334114637</v>
      </c>
      <c r="AG136" s="59">
        <f t="shared" si="193"/>
        <v>0.89748037392951341</v>
      </c>
      <c r="AH136" s="227"/>
      <c r="AI136" s="228"/>
      <c r="AJ136" s="3"/>
      <c r="AK136" s="3"/>
      <c r="AL136" s="3"/>
      <c r="AM136" s="3"/>
      <c r="AN136" s="3"/>
    </row>
    <row r="137" spans="1:40" ht="15" customHeight="1" x14ac:dyDescent="0.25">
      <c r="A137" s="218"/>
      <c r="B137" s="222">
        <v>6</v>
      </c>
      <c r="C137" s="223" t="s">
        <v>106</v>
      </c>
      <c r="D137" s="56" t="s">
        <v>28</v>
      </c>
      <c r="E137" s="57" t="s">
        <v>18</v>
      </c>
      <c r="F137" s="93">
        <v>0.2</v>
      </c>
      <c r="G137" s="94">
        <v>0.19</v>
      </c>
      <c r="H137" s="59">
        <f t="shared" si="127"/>
        <v>0.95</v>
      </c>
      <c r="I137" s="227"/>
      <c r="J137" s="228"/>
      <c r="K137" s="95">
        <v>0.21</v>
      </c>
      <c r="L137" s="94">
        <v>0.21</v>
      </c>
      <c r="M137" s="59">
        <f t="shared" si="111"/>
        <v>1</v>
      </c>
      <c r="N137" s="241"/>
      <c r="O137" s="228"/>
      <c r="P137" s="95">
        <v>0.2</v>
      </c>
      <c r="Q137" s="94">
        <v>0.2</v>
      </c>
      <c r="R137" s="59">
        <f t="shared" si="113"/>
        <v>1</v>
      </c>
      <c r="S137" s="235"/>
      <c r="T137" s="232"/>
      <c r="U137" s="95">
        <v>0.2</v>
      </c>
      <c r="V137" s="94">
        <v>0.2</v>
      </c>
      <c r="W137" s="59">
        <f t="shared" si="179"/>
        <v>1</v>
      </c>
      <c r="X137" s="236"/>
      <c r="Y137" s="232"/>
      <c r="Z137" s="179">
        <v>0.2</v>
      </c>
      <c r="AA137" s="299">
        <v>0.2</v>
      </c>
      <c r="AB137" s="289">
        <f t="shared" si="149"/>
        <v>1</v>
      </c>
      <c r="AC137" s="299"/>
      <c r="AD137" s="289"/>
      <c r="AE137" s="95">
        <f>G137+L137+Q137+U137+Z137</f>
        <v>1</v>
      </c>
      <c r="AF137" s="94">
        <f>G137+L137+Q137+V137+AA137</f>
        <v>1</v>
      </c>
      <c r="AG137" s="59">
        <f t="shared" si="193"/>
        <v>1</v>
      </c>
      <c r="AH137" s="227"/>
      <c r="AI137" s="228"/>
      <c r="AJ137" s="3"/>
      <c r="AK137" s="3"/>
      <c r="AL137" s="3"/>
      <c r="AM137" s="3"/>
      <c r="AN137" s="3"/>
    </row>
    <row r="138" spans="1:40" ht="15.75" customHeight="1" x14ac:dyDescent="0.25">
      <c r="A138" s="218"/>
      <c r="B138" s="221"/>
      <c r="C138" s="224"/>
      <c r="D138" s="67"/>
      <c r="E138" s="57" t="s">
        <v>20</v>
      </c>
      <c r="F138" s="69">
        <v>345281733</v>
      </c>
      <c r="G138" s="70">
        <v>340851162</v>
      </c>
      <c r="H138" s="59">
        <f t="shared" si="127"/>
        <v>0.98716824385262225</v>
      </c>
      <c r="I138" s="227"/>
      <c r="J138" s="228"/>
      <c r="K138" s="71">
        <v>943514590</v>
      </c>
      <c r="L138" s="70">
        <v>943514590</v>
      </c>
      <c r="M138" s="59">
        <f t="shared" si="111"/>
        <v>1</v>
      </c>
      <c r="N138" s="241"/>
      <c r="O138" s="228"/>
      <c r="P138" s="69">
        <v>1404109428</v>
      </c>
      <c r="Q138" s="180">
        <v>1404109428</v>
      </c>
      <c r="R138" s="59">
        <f t="shared" si="113"/>
        <v>1</v>
      </c>
      <c r="S138" s="70">
        <v>1258894382</v>
      </c>
      <c r="T138" s="73">
        <f>S138/P138</f>
        <v>0.89657854074319343</v>
      </c>
      <c r="U138" s="69">
        <v>2030147120</v>
      </c>
      <c r="V138" s="97">
        <v>2030037464</v>
      </c>
      <c r="W138" s="59">
        <f t="shared" si="179"/>
        <v>0.99994598618054831</v>
      </c>
      <c r="X138" s="97">
        <v>1844238477</v>
      </c>
      <c r="Y138" s="73">
        <f>X138/U138</f>
        <v>0.90842602431689778</v>
      </c>
      <c r="Z138" s="319">
        <v>2168000000</v>
      </c>
      <c r="AA138" s="319">
        <v>1433034319</v>
      </c>
      <c r="AB138" s="289">
        <f t="shared" si="149"/>
        <v>0.66099368957564575</v>
      </c>
      <c r="AC138" s="319">
        <v>314085491</v>
      </c>
      <c r="AD138" s="289">
        <f>AC138/Z138</f>
        <v>0.14487338145756457</v>
      </c>
      <c r="AE138" s="71">
        <f>F138+K138+P138+U138+Z138</f>
        <v>6891052871</v>
      </c>
      <c r="AF138" s="71">
        <f>G138+L138+Q138+V138+AA138</f>
        <v>6151546963</v>
      </c>
      <c r="AG138" s="59">
        <f t="shared" si="193"/>
        <v>0.89268607833323932</v>
      </c>
      <c r="AH138" s="227"/>
      <c r="AI138" s="228"/>
      <c r="AJ138" s="3"/>
      <c r="AK138" s="3"/>
      <c r="AL138" s="3"/>
      <c r="AM138" s="3"/>
      <c r="AN138" s="3"/>
    </row>
    <row r="139" spans="1:40" ht="15" customHeight="1" x14ac:dyDescent="0.25">
      <c r="A139" s="218"/>
      <c r="B139" s="220">
        <v>7</v>
      </c>
      <c r="C139" s="223" t="s">
        <v>107</v>
      </c>
      <c r="D139" s="56" t="s">
        <v>28</v>
      </c>
      <c r="E139" s="57" t="s">
        <v>18</v>
      </c>
      <c r="F139" s="93">
        <v>0.2</v>
      </c>
      <c r="G139" s="175">
        <v>0.2</v>
      </c>
      <c r="H139" s="59">
        <f t="shared" si="127"/>
        <v>1</v>
      </c>
      <c r="I139" s="227"/>
      <c r="J139" s="228"/>
      <c r="K139" s="93">
        <v>0.2</v>
      </c>
      <c r="L139" s="175">
        <v>0.2</v>
      </c>
      <c r="M139" s="59">
        <f t="shared" si="111"/>
        <v>1</v>
      </c>
      <c r="N139" s="241"/>
      <c r="O139" s="228"/>
      <c r="P139" s="93">
        <v>0.2</v>
      </c>
      <c r="Q139" s="175">
        <v>0.2</v>
      </c>
      <c r="R139" s="59">
        <f t="shared" si="113"/>
        <v>1</v>
      </c>
      <c r="S139" s="235"/>
      <c r="T139" s="232"/>
      <c r="U139" s="93">
        <v>0.2</v>
      </c>
      <c r="V139" s="175">
        <v>0.2</v>
      </c>
      <c r="W139" s="59">
        <f t="shared" si="179"/>
        <v>1</v>
      </c>
      <c r="X139" s="236"/>
      <c r="Y139" s="232"/>
      <c r="Z139" s="179">
        <v>0.2</v>
      </c>
      <c r="AA139" s="316">
        <v>0.2</v>
      </c>
      <c r="AB139" s="289">
        <f t="shared" si="149"/>
        <v>1</v>
      </c>
      <c r="AC139" s="316"/>
      <c r="AD139" s="289"/>
      <c r="AE139" s="95">
        <f>G139+L139+Q139+U139+Z139</f>
        <v>1</v>
      </c>
      <c r="AF139" s="94">
        <f>G139+L139+Q139+V139+AA139</f>
        <v>1</v>
      </c>
      <c r="AG139" s="59">
        <f t="shared" si="193"/>
        <v>1</v>
      </c>
      <c r="AH139" s="227"/>
      <c r="AI139" s="228"/>
      <c r="AJ139" s="3"/>
      <c r="AK139" s="3"/>
      <c r="AL139" s="3"/>
      <c r="AM139" s="3"/>
      <c r="AN139" s="3"/>
    </row>
    <row r="140" spans="1:40" ht="15.75" customHeight="1" thickBot="1" x14ac:dyDescent="0.3">
      <c r="A140" s="219"/>
      <c r="B140" s="261"/>
      <c r="C140" s="262"/>
      <c r="D140" s="181"/>
      <c r="E140" s="182" t="s">
        <v>20</v>
      </c>
      <c r="F140" s="183">
        <v>1312535469</v>
      </c>
      <c r="G140" s="184">
        <v>1312535469</v>
      </c>
      <c r="H140" s="185">
        <f t="shared" si="127"/>
        <v>1</v>
      </c>
      <c r="I140" s="247"/>
      <c r="J140" s="248"/>
      <c r="K140" s="186">
        <v>1213780362</v>
      </c>
      <c r="L140" s="184">
        <v>1208752939</v>
      </c>
      <c r="M140" s="185">
        <f t="shared" si="111"/>
        <v>0.99585804552669144</v>
      </c>
      <c r="N140" s="255"/>
      <c r="O140" s="248"/>
      <c r="P140" s="186">
        <v>1353389592</v>
      </c>
      <c r="Q140" s="184">
        <v>1352093360</v>
      </c>
      <c r="R140" s="185">
        <f t="shared" si="113"/>
        <v>0.99904223291825045</v>
      </c>
      <c r="S140" s="184">
        <v>1328762012</v>
      </c>
      <c r="T140" s="187">
        <f>S140/P140</f>
        <v>0.98180303724398676</v>
      </c>
      <c r="U140" s="186">
        <v>3825314465</v>
      </c>
      <c r="V140" s="184">
        <v>3797538381</v>
      </c>
      <c r="W140" s="185">
        <f t="shared" si="179"/>
        <v>0.99273887565214847</v>
      </c>
      <c r="X140" s="188">
        <v>3407607404</v>
      </c>
      <c r="Y140" s="187">
        <f>X140/U140</f>
        <v>0.89080451690394558</v>
      </c>
      <c r="Z140" s="325">
        <v>4700000000</v>
      </c>
      <c r="AA140" s="326">
        <v>2971198885</v>
      </c>
      <c r="AB140" s="317">
        <f t="shared" si="149"/>
        <v>0.6321699755319149</v>
      </c>
      <c r="AC140" s="327">
        <v>173564124</v>
      </c>
      <c r="AD140" s="185">
        <f>AC140/Z140</f>
        <v>3.6928537021276596E-2</v>
      </c>
      <c r="AE140" s="186">
        <f>F140+K140+P140+U140+Z140</f>
        <v>12405019888</v>
      </c>
      <c r="AF140" s="186">
        <f>G140+L140+Q140+V140+AA140</f>
        <v>10642119034</v>
      </c>
      <c r="AG140" s="185">
        <f t="shared" si="193"/>
        <v>0.85788810740196053</v>
      </c>
      <c r="AH140" s="247"/>
      <c r="AI140" s="248"/>
      <c r="AJ140" s="3"/>
      <c r="AK140" s="3"/>
      <c r="AL140" s="3"/>
      <c r="AM140" s="3"/>
      <c r="AN140" s="3"/>
    </row>
    <row r="141" spans="1:40" ht="15.75" customHeight="1" thickTop="1" x14ac:dyDescent="0.25">
      <c r="A141" s="209"/>
      <c r="B141" s="1"/>
      <c r="C141" s="5"/>
      <c r="D141" s="5"/>
      <c r="E141" s="6"/>
      <c r="F141" s="189"/>
      <c r="G141" s="189"/>
      <c r="H141" s="156"/>
      <c r="I141" s="156"/>
      <c r="J141" s="156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3"/>
      <c r="AF141" s="189"/>
      <c r="AG141" s="189"/>
      <c r="AH141" s="189"/>
      <c r="AI141" s="189"/>
      <c r="AJ141" s="3"/>
      <c r="AK141" s="3"/>
      <c r="AL141" s="3"/>
      <c r="AM141" s="3"/>
      <c r="AN141" s="3"/>
    </row>
    <row r="142" spans="1:40" ht="15.75" customHeight="1" x14ac:dyDescent="0.35">
      <c r="A142" s="210" t="s">
        <v>108</v>
      </c>
      <c r="B142" s="190"/>
      <c r="C142" s="191"/>
      <c r="D142" s="191"/>
      <c r="E142" s="192"/>
      <c r="F142" s="193">
        <f t="shared" ref="F142:G142" si="195">F9+F103+F111</f>
        <v>56595840122</v>
      </c>
      <c r="G142" s="193">
        <f t="shared" si="195"/>
        <v>47621191607</v>
      </c>
      <c r="H142" s="194">
        <f>G142/F142</f>
        <v>0.84142565079599618</v>
      </c>
      <c r="I142" s="193">
        <f>I9+I103+I111</f>
        <v>41272970603</v>
      </c>
      <c r="J142" s="194">
        <f>I142/F142</f>
        <v>0.7292580252193539</v>
      </c>
      <c r="K142" s="193">
        <f t="shared" ref="K142:L142" si="196">K9+K103+K111</f>
        <v>143080160731</v>
      </c>
      <c r="L142" s="193">
        <f t="shared" si="196"/>
        <v>111826914922</v>
      </c>
      <c r="M142" s="194">
        <f>L142/K142</f>
        <v>0.78156827858365263</v>
      </c>
      <c r="N142" s="193">
        <f>N9+N103+N111</f>
        <v>104528962660</v>
      </c>
      <c r="O142" s="194">
        <f>N142/K142</f>
        <v>0.7305622395582938</v>
      </c>
      <c r="P142" s="193">
        <f t="shared" ref="P142:Q142" si="197">P9+P103+P111</f>
        <v>177199898885</v>
      </c>
      <c r="Q142" s="193">
        <f t="shared" si="197"/>
        <v>161243050064</v>
      </c>
      <c r="R142" s="194">
        <f>Q142/P142</f>
        <v>0.90995001170200585</v>
      </c>
      <c r="S142" s="193">
        <f>S9+S103+S111</f>
        <v>148954749131</v>
      </c>
      <c r="T142" s="194">
        <f>S142/P142</f>
        <v>0.8406029014027222</v>
      </c>
      <c r="U142" s="193">
        <f t="shared" ref="U142:V142" si="198">U9+U103+U111</f>
        <v>227654228814</v>
      </c>
      <c r="V142" s="193">
        <f t="shared" si="198"/>
        <v>222497345422</v>
      </c>
      <c r="W142" s="194">
        <f>V142/U142</f>
        <v>0.97734773731695834</v>
      </c>
      <c r="X142" s="193">
        <f>X9+X103+X111</f>
        <v>181230236793</v>
      </c>
      <c r="Y142" s="194">
        <f>X142/U142</f>
        <v>0.79607674207128509</v>
      </c>
      <c r="Z142" s="193">
        <f t="shared" ref="Z142:AE142" si="199">Z9+Z103+Z111</f>
        <v>202415696000</v>
      </c>
      <c r="AA142" s="193">
        <f t="shared" si="199"/>
        <v>115434451857</v>
      </c>
      <c r="AB142" s="328">
        <f>AA142/Z142</f>
        <v>0.57028409425818438</v>
      </c>
      <c r="AC142" s="193">
        <f t="shared" si="199"/>
        <v>32901249591</v>
      </c>
      <c r="AD142" s="328">
        <f>AC142/Z142</f>
        <v>0.16254297587179209</v>
      </c>
      <c r="AE142" s="193">
        <f t="shared" si="199"/>
        <v>806945824552</v>
      </c>
      <c r="AF142" s="193">
        <f>AF9+AF103+AF111</f>
        <v>658622953872</v>
      </c>
      <c r="AG142" s="194">
        <f>AF142/AE142</f>
        <v>0.81619228185194981</v>
      </c>
      <c r="AH142" s="193">
        <f>AH9+AH103+AH111</f>
        <v>501790834509</v>
      </c>
      <c r="AI142" s="194">
        <f>AH142/AE142</f>
        <v>0.62183955755342579</v>
      </c>
      <c r="AJ142" s="195"/>
      <c r="AK142" s="195"/>
      <c r="AL142" s="195"/>
      <c r="AM142" s="195"/>
      <c r="AN142" s="195"/>
    </row>
    <row r="143" spans="1:40" ht="15.75" customHeight="1" x14ac:dyDescent="0.25">
      <c r="A143" s="209"/>
      <c r="B143" s="1"/>
      <c r="C143" s="5"/>
      <c r="D143" s="5"/>
      <c r="E143" s="6"/>
      <c r="F143" s="189"/>
      <c r="G143" s="189"/>
      <c r="H143" s="156"/>
      <c r="I143" s="156"/>
      <c r="J143" s="156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189"/>
      <c r="AE143" s="189"/>
      <c r="AF143" s="189"/>
      <c r="AG143" s="189"/>
      <c r="AH143" s="189"/>
      <c r="AI143" s="189"/>
      <c r="AJ143" s="3"/>
      <c r="AK143" s="3"/>
      <c r="AL143" s="3"/>
      <c r="AM143" s="3"/>
      <c r="AN143" s="3"/>
    </row>
    <row r="144" spans="1:40" ht="15.75" customHeight="1" x14ac:dyDescent="0.25">
      <c r="A144" s="209"/>
      <c r="B144" s="1"/>
      <c r="C144" s="5"/>
      <c r="D144" s="5"/>
      <c r="E144" s="6"/>
      <c r="F144" s="189"/>
      <c r="G144" s="189"/>
      <c r="H144" s="156"/>
      <c r="I144" s="156"/>
      <c r="J144" s="156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C144" s="189"/>
      <c r="AD144" s="189"/>
      <c r="AE144" s="189"/>
      <c r="AF144" s="189"/>
      <c r="AG144" s="189"/>
      <c r="AH144" s="156"/>
      <c r="AI144" s="189"/>
      <c r="AJ144" s="3"/>
      <c r="AK144" s="3"/>
      <c r="AL144" s="3"/>
      <c r="AM144" s="3"/>
      <c r="AN144" s="3"/>
    </row>
    <row r="145" spans="1:40" ht="15.75" customHeight="1" x14ac:dyDescent="0.25">
      <c r="A145" s="209"/>
      <c r="B145" s="1"/>
      <c r="C145" s="5"/>
      <c r="D145" s="5"/>
      <c r="E145" s="6"/>
      <c r="F145" s="189"/>
      <c r="G145" s="189"/>
      <c r="H145" s="156"/>
      <c r="I145" s="156"/>
      <c r="J145" s="156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3"/>
      <c r="AK145" s="3"/>
      <c r="AL145" s="3"/>
      <c r="AM145" s="3"/>
      <c r="AN145" s="3"/>
    </row>
    <row r="146" spans="1:40" ht="15.75" customHeight="1" x14ac:dyDescent="0.25">
      <c r="A146" s="209"/>
      <c r="B146" s="1"/>
      <c r="C146" s="5"/>
      <c r="D146" s="5"/>
      <c r="E146" s="6"/>
      <c r="F146" s="189"/>
      <c r="G146" s="189"/>
      <c r="H146" s="156"/>
      <c r="I146" s="156"/>
      <c r="J146" s="156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3"/>
      <c r="AK146" s="3"/>
      <c r="AL146" s="3"/>
      <c r="AM146" s="3"/>
      <c r="AN146" s="3"/>
    </row>
    <row r="147" spans="1:40" ht="15.75" customHeight="1" x14ac:dyDescent="0.25">
      <c r="A147" s="209"/>
      <c r="B147" s="1"/>
      <c r="C147" s="5"/>
      <c r="D147" s="5"/>
      <c r="E147" s="6"/>
      <c r="F147" s="189"/>
      <c r="G147" s="189"/>
      <c r="H147" s="156"/>
      <c r="I147" s="156"/>
      <c r="J147" s="156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3"/>
      <c r="AK147" s="3"/>
      <c r="AL147" s="3"/>
      <c r="AM147" s="3"/>
      <c r="AN147" s="3"/>
    </row>
    <row r="148" spans="1:40" ht="15.75" customHeight="1" x14ac:dyDescent="0.25">
      <c r="A148" s="209"/>
      <c r="B148" s="1"/>
      <c r="C148" s="5"/>
      <c r="D148" s="5"/>
      <c r="E148" s="6"/>
      <c r="F148" s="189"/>
      <c r="G148" s="189"/>
      <c r="H148" s="156"/>
      <c r="I148" s="156"/>
      <c r="J148" s="156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3"/>
      <c r="AK148" s="3"/>
      <c r="AL148" s="3"/>
      <c r="AM148" s="3"/>
      <c r="AN148" s="3"/>
    </row>
    <row r="149" spans="1:40" ht="15.75" customHeight="1" x14ac:dyDescent="0.25">
      <c r="A149" s="209"/>
      <c r="B149" s="1"/>
      <c r="C149" s="5"/>
      <c r="D149" s="5"/>
      <c r="E149" s="6"/>
      <c r="F149" s="189"/>
      <c r="G149" s="189"/>
      <c r="H149" s="156"/>
      <c r="I149" s="156"/>
      <c r="J149" s="156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3"/>
      <c r="AK149" s="3"/>
      <c r="AL149" s="3"/>
      <c r="AM149" s="3"/>
      <c r="AN149" s="3"/>
    </row>
    <row r="150" spans="1:40" ht="15.75" customHeight="1" x14ac:dyDescent="0.25">
      <c r="A150" s="209"/>
      <c r="B150" s="1"/>
      <c r="C150" s="5"/>
      <c r="D150" s="5"/>
      <c r="E150" s="6"/>
      <c r="F150" s="189"/>
      <c r="G150" s="189"/>
      <c r="H150" s="156"/>
      <c r="I150" s="156"/>
      <c r="J150" s="156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3"/>
      <c r="AK150" s="3"/>
      <c r="AL150" s="3"/>
      <c r="AM150" s="3"/>
      <c r="AN150" s="3"/>
    </row>
    <row r="151" spans="1:40" ht="15.75" customHeight="1" x14ac:dyDescent="0.25">
      <c r="A151" s="209"/>
      <c r="B151" s="1"/>
      <c r="C151" s="5"/>
      <c r="D151" s="5"/>
      <c r="E151" s="6"/>
      <c r="F151" s="189"/>
      <c r="G151" s="189"/>
      <c r="H151" s="156"/>
      <c r="I151" s="156"/>
      <c r="J151" s="156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3"/>
      <c r="AK151" s="3"/>
      <c r="AL151" s="3"/>
      <c r="AM151" s="3"/>
      <c r="AN151" s="3"/>
    </row>
    <row r="152" spans="1:40" ht="15.75" customHeight="1" x14ac:dyDescent="0.25">
      <c r="A152" s="209"/>
      <c r="B152" s="1"/>
      <c r="C152" s="5"/>
      <c r="D152" s="5"/>
      <c r="E152" s="6"/>
      <c r="F152" s="189"/>
      <c r="G152" s="189"/>
      <c r="H152" s="156"/>
      <c r="I152" s="156"/>
      <c r="J152" s="156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3"/>
      <c r="AK152" s="3"/>
      <c r="AL152" s="3"/>
      <c r="AM152" s="3"/>
      <c r="AN152" s="3"/>
    </row>
    <row r="153" spans="1:40" ht="15.75" customHeight="1" x14ac:dyDescent="0.25">
      <c r="A153" s="209"/>
      <c r="B153" s="1"/>
      <c r="C153" s="5"/>
      <c r="D153" s="5"/>
      <c r="E153" s="6"/>
      <c r="F153" s="189"/>
      <c r="G153" s="189"/>
      <c r="H153" s="156"/>
      <c r="I153" s="156"/>
      <c r="J153" s="156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3"/>
      <c r="AK153" s="3"/>
      <c r="AL153" s="3"/>
      <c r="AM153" s="3"/>
      <c r="AN153" s="3"/>
    </row>
    <row r="154" spans="1:40" ht="15.75" customHeight="1" x14ac:dyDescent="0.25">
      <c r="A154" s="209"/>
      <c r="B154" s="1"/>
      <c r="C154" s="5"/>
      <c r="D154" s="5"/>
      <c r="E154" s="6"/>
      <c r="F154" s="189"/>
      <c r="G154" s="189"/>
      <c r="H154" s="156"/>
      <c r="I154" s="156"/>
      <c r="J154" s="156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3"/>
      <c r="AK154" s="3"/>
      <c r="AL154" s="3"/>
      <c r="AM154" s="3"/>
      <c r="AN154" s="3"/>
    </row>
    <row r="155" spans="1:40" ht="15.75" customHeight="1" x14ac:dyDescent="0.25">
      <c r="A155" s="209"/>
      <c r="B155" s="1"/>
      <c r="C155" s="5"/>
      <c r="D155" s="5"/>
      <c r="E155" s="6"/>
      <c r="F155" s="189"/>
      <c r="G155" s="189"/>
      <c r="H155" s="156"/>
      <c r="I155" s="156"/>
      <c r="J155" s="156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3"/>
      <c r="AK155" s="3"/>
      <c r="AL155" s="3"/>
      <c r="AM155" s="3"/>
      <c r="AN155" s="3"/>
    </row>
    <row r="156" spans="1:40" ht="15.75" customHeight="1" x14ac:dyDescent="0.25">
      <c r="A156" s="209"/>
      <c r="B156" s="1"/>
      <c r="C156" s="5"/>
      <c r="D156" s="5"/>
      <c r="E156" s="6"/>
      <c r="F156" s="189"/>
      <c r="G156" s="189"/>
      <c r="H156" s="156"/>
      <c r="I156" s="156"/>
      <c r="J156" s="156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3"/>
      <c r="AK156" s="3"/>
      <c r="AL156" s="3"/>
      <c r="AM156" s="3"/>
      <c r="AN156" s="3"/>
    </row>
    <row r="157" spans="1:40" ht="15.75" customHeight="1" x14ac:dyDescent="0.25">
      <c r="A157" s="209"/>
      <c r="B157" s="1"/>
      <c r="C157" s="5"/>
      <c r="D157" s="5"/>
      <c r="E157" s="6"/>
      <c r="F157" s="189"/>
      <c r="G157" s="189"/>
      <c r="H157" s="156"/>
      <c r="I157" s="156"/>
      <c r="J157" s="156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3"/>
      <c r="AK157" s="3"/>
      <c r="AL157" s="3"/>
      <c r="AM157" s="3"/>
      <c r="AN157" s="3"/>
    </row>
    <row r="158" spans="1:40" ht="15.75" customHeight="1" x14ac:dyDescent="0.25">
      <c r="A158" s="209"/>
      <c r="B158" s="1"/>
      <c r="C158" s="5"/>
      <c r="D158" s="5"/>
      <c r="E158" s="6"/>
      <c r="F158" s="189"/>
      <c r="G158" s="189"/>
      <c r="H158" s="156"/>
      <c r="I158" s="156"/>
      <c r="J158" s="156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3"/>
      <c r="AK158" s="3"/>
      <c r="AL158" s="3"/>
      <c r="AM158" s="3"/>
      <c r="AN158" s="3"/>
    </row>
    <row r="159" spans="1:40" ht="15.75" customHeight="1" x14ac:dyDescent="0.25">
      <c r="A159" s="209"/>
      <c r="B159" s="1"/>
      <c r="C159" s="5"/>
      <c r="D159" s="5"/>
      <c r="E159" s="6"/>
      <c r="F159" s="189"/>
      <c r="G159" s="189"/>
      <c r="H159" s="156"/>
      <c r="I159" s="156"/>
      <c r="J159" s="156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3"/>
      <c r="AK159" s="3"/>
      <c r="AL159" s="3"/>
      <c r="AM159" s="3"/>
      <c r="AN159" s="3"/>
    </row>
    <row r="160" spans="1:40" ht="15.75" customHeight="1" x14ac:dyDescent="0.25">
      <c r="A160" s="209"/>
      <c r="B160" s="1"/>
      <c r="C160" s="5"/>
      <c r="D160" s="5"/>
      <c r="E160" s="6"/>
      <c r="F160" s="189"/>
      <c r="G160" s="189"/>
      <c r="H160" s="156"/>
      <c r="I160" s="156"/>
      <c r="J160" s="156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3"/>
      <c r="AK160" s="3"/>
      <c r="AL160" s="3"/>
      <c r="AM160" s="3"/>
      <c r="AN160" s="3"/>
    </row>
    <row r="161" spans="1:40" ht="15.75" customHeight="1" x14ac:dyDescent="0.25">
      <c r="A161" s="209"/>
      <c r="B161" s="1"/>
      <c r="C161" s="5"/>
      <c r="D161" s="5"/>
      <c r="E161" s="6"/>
      <c r="F161" s="189"/>
      <c r="G161" s="189"/>
      <c r="H161" s="156"/>
      <c r="I161" s="156"/>
      <c r="J161" s="156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3"/>
      <c r="AK161" s="3"/>
      <c r="AL161" s="3"/>
      <c r="AM161" s="3"/>
      <c r="AN161" s="3"/>
    </row>
    <row r="162" spans="1:40" ht="15.75" customHeight="1" x14ac:dyDescent="0.25">
      <c r="A162" s="209"/>
      <c r="B162" s="1"/>
      <c r="C162" s="5"/>
      <c r="D162" s="5"/>
      <c r="E162" s="6"/>
      <c r="F162" s="189"/>
      <c r="G162" s="189"/>
      <c r="H162" s="156"/>
      <c r="I162" s="156"/>
      <c r="J162" s="156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3"/>
      <c r="AK162" s="3"/>
      <c r="AL162" s="3"/>
      <c r="AM162" s="3"/>
      <c r="AN162" s="3"/>
    </row>
    <row r="163" spans="1:40" ht="15.75" customHeight="1" x14ac:dyDescent="0.25">
      <c r="A163" s="209"/>
      <c r="B163" s="1"/>
      <c r="C163" s="5"/>
      <c r="D163" s="5"/>
      <c r="E163" s="6"/>
      <c r="F163" s="189"/>
      <c r="G163" s="189"/>
      <c r="H163" s="156"/>
      <c r="I163" s="156"/>
      <c r="J163" s="156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3"/>
      <c r="AK163" s="3"/>
      <c r="AL163" s="3"/>
      <c r="AM163" s="3"/>
      <c r="AN163" s="3"/>
    </row>
    <row r="164" spans="1:40" ht="15.75" customHeight="1" x14ac:dyDescent="0.25">
      <c r="A164" s="209"/>
      <c r="B164" s="1"/>
      <c r="C164" s="5"/>
      <c r="D164" s="5"/>
      <c r="E164" s="6"/>
      <c r="F164" s="189"/>
      <c r="G164" s="189"/>
      <c r="H164" s="156"/>
      <c r="I164" s="156"/>
      <c r="J164" s="156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3"/>
      <c r="AK164" s="3"/>
      <c r="AL164" s="3"/>
      <c r="AM164" s="3"/>
      <c r="AN164" s="3"/>
    </row>
    <row r="165" spans="1:40" ht="15.75" customHeight="1" x14ac:dyDescent="0.25">
      <c r="A165" s="209"/>
      <c r="B165" s="1"/>
      <c r="C165" s="5"/>
      <c r="D165" s="5"/>
      <c r="E165" s="6"/>
      <c r="F165" s="189"/>
      <c r="G165" s="189"/>
      <c r="H165" s="156"/>
      <c r="I165" s="156"/>
      <c r="J165" s="156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3"/>
      <c r="AK165" s="3"/>
      <c r="AL165" s="3"/>
      <c r="AM165" s="3"/>
      <c r="AN165" s="3"/>
    </row>
    <row r="166" spans="1:40" ht="15.75" customHeight="1" x14ac:dyDescent="0.25">
      <c r="A166" s="209"/>
      <c r="B166" s="1"/>
      <c r="C166" s="5"/>
      <c r="D166" s="5"/>
      <c r="E166" s="6"/>
      <c r="F166" s="189"/>
      <c r="G166" s="189"/>
      <c r="H166" s="156"/>
      <c r="I166" s="156"/>
      <c r="J166" s="156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C166" s="189"/>
      <c r="AD166" s="189"/>
      <c r="AE166" s="189"/>
      <c r="AF166" s="189"/>
      <c r="AG166" s="189"/>
      <c r="AH166" s="189"/>
      <c r="AI166" s="189"/>
      <c r="AJ166" s="3"/>
      <c r="AK166" s="3"/>
      <c r="AL166" s="3"/>
      <c r="AM166" s="3"/>
      <c r="AN166" s="3"/>
    </row>
    <row r="167" spans="1:40" ht="15.75" customHeight="1" x14ac:dyDescent="0.25">
      <c r="A167" s="209"/>
      <c r="B167" s="1"/>
      <c r="C167" s="5"/>
      <c r="D167" s="5"/>
      <c r="E167" s="6"/>
      <c r="F167" s="189"/>
      <c r="G167" s="189"/>
      <c r="H167" s="156"/>
      <c r="I167" s="156"/>
      <c r="J167" s="156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J167" s="3"/>
      <c r="AK167" s="3"/>
      <c r="AL167" s="3"/>
      <c r="AM167" s="3"/>
      <c r="AN167" s="3"/>
    </row>
    <row r="168" spans="1:40" ht="15.75" customHeight="1" x14ac:dyDescent="0.25">
      <c r="A168" s="209"/>
      <c r="B168" s="1"/>
      <c r="C168" s="5"/>
      <c r="D168" s="5"/>
      <c r="E168" s="6"/>
      <c r="F168" s="189"/>
      <c r="G168" s="189"/>
      <c r="H168" s="156"/>
      <c r="I168" s="156"/>
      <c r="J168" s="156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3"/>
      <c r="AK168" s="3"/>
      <c r="AL168" s="3"/>
      <c r="AM168" s="3"/>
      <c r="AN168" s="3"/>
    </row>
    <row r="169" spans="1:40" ht="15.75" customHeight="1" x14ac:dyDescent="0.25">
      <c r="A169" s="209"/>
      <c r="B169" s="1"/>
      <c r="C169" s="5"/>
      <c r="D169" s="5"/>
      <c r="E169" s="6"/>
      <c r="F169" s="189"/>
      <c r="G169" s="189"/>
      <c r="H169" s="156"/>
      <c r="I169" s="156"/>
      <c r="J169" s="156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3"/>
      <c r="AK169" s="3"/>
      <c r="AL169" s="3"/>
      <c r="AM169" s="3"/>
      <c r="AN169" s="3"/>
    </row>
    <row r="170" spans="1:40" ht="15.75" customHeight="1" x14ac:dyDescent="0.25">
      <c r="A170" s="209"/>
      <c r="B170" s="1"/>
      <c r="C170" s="5"/>
      <c r="D170" s="5"/>
      <c r="E170" s="6"/>
      <c r="F170" s="189"/>
      <c r="G170" s="189"/>
      <c r="H170" s="156"/>
      <c r="I170" s="156"/>
      <c r="J170" s="156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3"/>
      <c r="AK170" s="3"/>
      <c r="AL170" s="3"/>
      <c r="AM170" s="3"/>
      <c r="AN170" s="3"/>
    </row>
    <row r="171" spans="1:40" ht="15.75" customHeight="1" x14ac:dyDescent="0.25">
      <c r="A171" s="209"/>
      <c r="B171" s="1"/>
      <c r="C171" s="5"/>
      <c r="D171" s="5"/>
      <c r="E171" s="6"/>
      <c r="F171" s="189"/>
      <c r="G171" s="189"/>
      <c r="H171" s="156"/>
      <c r="I171" s="156"/>
      <c r="J171" s="156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3"/>
      <c r="AK171" s="3"/>
      <c r="AL171" s="3"/>
      <c r="AM171" s="3"/>
      <c r="AN171" s="3"/>
    </row>
    <row r="172" spans="1:40" ht="15.75" customHeight="1" x14ac:dyDescent="0.25">
      <c r="A172" s="209"/>
      <c r="B172" s="1"/>
      <c r="C172" s="5"/>
      <c r="D172" s="5"/>
      <c r="E172" s="6"/>
      <c r="F172" s="189"/>
      <c r="G172" s="189"/>
      <c r="H172" s="156"/>
      <c r="I172" s="156"/>
      <c r="J172" s="156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3"/>
      <c r="AK172" s="3"/>
      <c r="AL172" s="3"/>
      <c r="AM172" s="3"/>
      <c r="AN172" s="3"/>
    </row>
    <row r="173" spans="1:40" ht="15.75" customHeight="1" x14ac:dyDescent="0.25">
      <c r="A173" s="209"/>
      <c r="B173" s="1"/>
      <c r="C173" s="5"/>
      <c r="D173" s="5"/>
      <c r="E173" s="6"/>
      <c r="F173" s="189"/>
      <c r="G173" s="189"/>
      <c r="H173" s="156"/>
      <c r="I173" s="156"/>
      <c r="J173" s="156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3"/>
      <c r="AK173" s="3"/>
      <c r="AL173" s="3"/>
      <c r="AM173" s="3"/>
      <c r="AN173" s="3"/>
    </row>
    <row r="174" spans="1:40" ht="15.75" customHeight="1" x14ac:dyDescent="0.25">
      <c r="A174" s="209"/>
      <c r="B174" s="1"/>
      <c r="C174" s="5"/>
      <c r="D174" s="5"/>
      <c r="E174" s="6"/>
      <c r="F174" s="189"/>
      <c r="G174" s="189"/>
      <c r="H174" s="156"/>
      <c r="I174" s="156"/>
      <c r="J174" s="156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3"/>
      <c r="AK174" s="3"/>
      <c r="AL174" s="3"/>
      <c r="AM174" s="3"/>
      <c r="AN174" s="3"/>
    </row>
    <row r="175" spans="1:40" ht="15.75" customHeight="1" x14ac:dyDescent="0.25">
      <c r="A175" s="209"/>
      <c r="B175" s="1"/>
      <c r="C175" s="5"/>
      <c r="D175" s="5"/>
      <c r="E175" s="6"/>
      <c r="F175" s="189"/>
      <c r="G175" s="189"/>
      <c r="H175" s="156"/>
      <c r="I175" s="156"/>
      <c r="J175" s="156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3"/>
      <c r="AK175" s="3"/>
      <c r="AL175" s="3"/>
      <c r="AM175" s="3"/>
      <c r="AN175" s="3"/>
    </row>
    <row r="176" spans="1:40" ht="15.75" customHeight="1" x14ac:dyDescent="0.25">
      <c r="A176" s="209"/>
      <c r="B176" s="1"/>
      <c r="C176" s="5"/>
      <c r="D176" s="5"/>
      <c r="E176" s="6"/>
      <c r="F176" s="189"/>
      <c r="G176" s="189"/>
      <c r="H176" s="156"/>
      <c r="I176" s="156"/>
      <c r="J176" s="156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3"/>
      <c r="AK176" s="3"/>
      <c r="AL176" s="3"/>
      <c r="AM176" s="3"/>
      <c r="AN176" s="3"/>
    </row>
    <row r="177" spans="1:40" ht="15.75" customHeight="1" x14ac:dyDescent="0.25">
      <c r="A177" s="209"/>
      <c r="B177" s="1"/>
      <c r="C177" s="5"/>
      <c r="D177" s="5"/>
      <c r="E177" s="6"/>
      <c r="F177" s="189"/>
      <c r="G177" s="189"/>
      <c r="H177" s="156"/>
      <c r="I177" s="156"/>
      <c r="J177" s="156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3"/>
      <c r="AK177" s="3"/>
      <c r="AL177" s="3"/>
      <c r="AM177" s="3"/>
      <c r="AN177" s="3"/>
    </row>
    <row r="178" spans="1:40" ht="15.75" customHeight="1" x14ac:dyDescent="0.25">
      <c r="A178" s="209"/>
      <c r="B178" s="1"/>
      <c r="C178" s="5"/>
      <c r="D178" s="5"/>
      <c r="E178" s="6"/>
      <c r="F178" s="189"/>
      <c r="G178" s="189"/>
      <c r="H178" s="156"/>
      <c r="I178" s="156"/>
      <c r="J178" s="156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3"/>
      <c r="AK178" s="3"/>
      <c r="AL178" s="3"/>
      <c r="AM178" s="3"/>
      <c r="AN178" s="3"/>
    </row>
    <row r="179" spans="1:40" ht="15.75" customHeight="1" x14ac:dyDescent="0.25">
      <c r="A179" s="209"/>
      <c r="B179" s="1"/>
      <c r="C179" s="5"/>
      <c r="D179" s="5"/>
      <c r="E179" s="6"/>
      <c r="F179" s="189"/>
      <c r="G179" s="189"/>
      <c r="H179" s="156"/>
      <c r="I179" s="156"/>
      <c r="J179" s="156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C179" s="189"/>
      <c r="AD179" s="189"/>
      <c r="AE179" s="189"/>
      <c r="AF179" s="189"/>
      <c r="AG179" s="189"/>
      <c r="AH179" s="189"/>
      <c r="AI179" s="189"/>
      <c r="AJ179" s="3"/>
      <c r="AK179" s="3"/>
      <c r="AL179" s="3"/>
      <c r="AM179" s="3"/>
      <c r="AN179" s="3"/>
    </row>
    <row r="180" spans="1:40" ht="15.75" customHeight="1" x14ac:dyDescent="0.25">
      <c r="A180" s="209"/>
      <c r="B180" s="1"/>
      <c r="C180" s="5"/>
      <c r="D180" s="5"/>
      <c r="E180" s="6"/>
      <c r="F180" s="189"/>
      <c r="G180" s="189"/>
      <c r="H180" s="156"/>
      <c r="I180" s="156"/>
      <c r="J180" s="156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  <c r="AA180" s="189"/>
      <c r="AB180" s="189"/>
      <c r="AC180" s="189"/>
      <c r="AD180" s="189"/>
      <c r="AE180" s="189"/>
      <c r="AF180" s="189"/>
      <c r="AG180" s="189"/>
      <c r="AH180" s="189"/>
      <c r="AI180" s="189"/>
      <c r="AJ180" s="3"/>
      <c r="AK180" s="3"/>
      <c r="AL180" s="3"/>
      <c r="AM180" s="3"/>
      <c r="AN180" s="3"/>
    </row>
    <row r="181" spans="1:40" ht="15.75" customHeight="1" x14ac:dyDescent="0.25">
      <c r="A181" s="209"/>
      <c r="B181" s="1"/>
      <c r="C181" s="5"/>
      <c r="D181" s="5"/>
      <c r="E181" s="6"/>
      <c r="F181" s="189"/>
      <c r="G181" s="189"/>
      <c r="H181" s="156"/>
      <c r="I181" s="156"/>
      <c r="J181" s="156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C181" s="189"/>
      <c r="AD181" s="189"/>
      <c r="AE181" s="189"/>
      <c r="AF181" s="189"/>
      <c r="AG181" s="189"/>
      <c r="AH181" s="189"/>
      <c r="AI181" s="189"/>
      <c r="AJ181" s="3"/>
      <c r="AK181" s="3"/>
      <c r="AL181" s="3"/>
      <c r="AM181" s="3"/>
      <c r="AN181" s="3"/>
    </row>
    <row r="182" spans="1:40" ht="15.75" customHeight="1" x14ac:dyDescent="0.25">
      <c r="A182" s="209"/>
      <c r="B182" s="1"/>
      <c r="C182" s="5"/>
      <c r="D182" s="5"/>
      <c r="E182" s="6"/>
      <c r="F182" s="189"/>
      <c r="G182" s="189"/>
      <c r="H182" s="156"/>
      <c r="I182" s="156"/>
      <c r="J182" s="156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3"/>
      <c r="AK182" s="3"/>
      <c r="AL182" s="3"/>
      <c r="AM182" s="3"/>
      <c r="AN182" s="3"/>
    </row>
    <row r="183" spans="1:40" ht="15.75" customHeight="1" x14ac:dyDescent="0.25">
      <c r="A183" s="209"/>
      <c r="B183" s="1"/>
      <c r="C183" s="5"/>
      <c r="D183" s="5"/>
      <c r="E183" s="6"/>
      <c r="F183" s="189"/>
      <c r="G183" s="189"/>
      <c r="H183" s="156"/>
      <c r="I183" s="156"/>
      <c r="J183" s="156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89"/>
      <c r="AE183" s="189"/>
      <c r="AF183" s="189"/>
      <c r="AG183" s="189"/>
      <c r="AH183" s="189"/>
      <c r="AI183" s="189"/>
      <c r="AJ183" s="3"/>
      <c r="AK183" s="3"/>
      <c r="AL183" s="3"/>
      <c r="AM183" s="3"/>
      <c r="AN183" s="3"/>
    </row>
    <row r="184" spans="1:40" ht="15.75" customHeight="1" x14ac:dyDescent="0.25">
      <c r="A184" s="209"/>
      <c r="B184" s="1"/>
      <c r="C184" s="5"/>
      <c r="D184" s="5"/>
      <c r="E184" s="6"/>
      <c r="F184" s="189"/>
      <c r="G184" s="189"/>
      <c r="H184" s="156"/>
      <c r="I184" s="156"/>
      <c r="J184" s="156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G184" s="189"/>
      <c r="AH184" s="189"/>
      <c r="AI184" s="189"/>
      <c r="AJ184" s="3"/>
      <c r="AK184" s="3"/>
      <c r="AL184" s="3"/>
      <c r="AM184" s="3"/>
      <c r="AN184" s="3"/>
    </row>
    <row r="185" spans="1:40" ht="15.75" customHeight="1" x14ac:dyDescent="0.25">
      <c r="A185" s="209"/>
      <c r="B185" s="1"/>
      <c r="C185" s="5"/>
      <c r="D185" s="5"/>
      <c r="E185" s="6"/>
      <c r="F185" s="189"/>
      <c r="G185" s="189"/>
      <c r="H185" s="156"/>
      <c r="I185" s="156"/>
      <c r="J185" s="156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  <c r="AA185" s="189"/>
      <c r="AB185" s="189"/>
      <c r="AC185" s="189"/>
      <c r="AD185" s="189"/>
      <c r="AE185" s="189"/>
      <c r="AF185" s="189"/>
      <c r="AG185" s="189"/>
      <c r="AH185" s="189"/>
      <c r="AI185" s="189"/>
      <c r="AJ185" s="3"/>
      <c r="AK185" s="3"/>
      <c r="AL185" s="3"/>
      <c r="AM185" s="3"/>
      <c r="AN185" s="3"/>
    </row>
    <row r="186" spans="1:40" ht="15.75" customHeight="1" x14ac:dyDescent="0.25">
      <c r="A186" s="209"/>
      <c r="B186" s="1"/>
      <c r="C186" s="5"/>
      <c r="D186" s="5"/>
      <c r="E186" s="6"/>
      <c r="F186" s="189"/>
      <c r="G186" s="189"/>
      <c r="H186" s="156"/>
      <c r="I186" s="156"/>
      <c r="J186" s="156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3"/>
      <c r="AK186" s="3"/>
      <c r="AL186" s="3"/>
      <c r="AM186" s="3"/>
      <c r="AN186" s="3"/>
    </row>
    <row r="187" spans="1:40" ht="15.75" customHeight="1" x14ac:dyDescent="0.25">
      <c r="A187" s="209"/>
      <c r="B187" s="1"/>
      <c r="C187" s="5"/>
      <c r="D187" s="5"/>
      <c r="E187" s="6"/>
      <c r="F187" s="189"/>
      <c r="G187" s="189"/>
      <c r="H187" s="156"/>
      <c r="I187" s="156"/>
      <c r="J187" s="156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3"/>
      <c r="AK187" s="3"/>
      <c r="AL187" s="3"/>
      <c r="AM187" s="3"/>
      <c r="AN187" s="3"/>
    </row>
    <row r="188" spans="1:40" ht="15.75" customHeight="1" x14ac:dyDescent="0.25">
      <c r="A188" s="209"/>
      <c r="B188" s="1"/>
      <c r="C188" s="5"/>
      <c r="D188" s="5"/>
      <c r="E188" s="6"/>
      <c r="F188" s="189"/>
      <c r="G188" s="189"/>
      <c r="H188" s="156"/>
      <c r="I188" s="156"/>
      <c r="J188" s="156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3"/>
      <c r="AK188" s="3"/>
      <c r="AL188" s="3"/>
      <c r="AM188" s="3"/>
      <c r="AN188" s="3"/>
    </row>
    <row r="189" spans="1:40" ht="15.75" customHeight="1" x14ac:dyDescent="0.25">
      <c r="A189" s="209"/>
      <c r="B189" s="1"/>
      <c r="C189" s="5"/>
      <c r="D189" s="5"/>
      <c r="E189" s="6"/>
      <c r="F189" s="189"/>
      <c r="G189" s="189"/>
      <c r="H189" s="156"/>
      <c r="I189" s="156"/>
      <c r="J189" s="156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3"/>
      <c r="AK189" s="3"/>
      <c r="AL189" s="3"/>
      <c r="AM189" s="3"/>
      <c r="AN189" s="3"/>
    </row>
    <row r="190" spans="1:40" ht="15.75" customHeight="1" x14ac:dyDescent="0.25">
      <c r="A190" s="209"/>
      <c r="B190" s="1"/>
      <c r="C190" s="5"/>
      <c r="D190" s="5"/>
      <c r="E190" s="6"/>
      <c r="F190" s="189"/>
      <c r="G190" s="189"/>
      <c r="H190" s="156"/>
      <c r="I190" s="156"/>
      <c r="J190" s="156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3"/>
      <c r="AK190" s="3"/>
      <c r="AL190" s="3"/>
      <c r="AM190" s="3"/>
      <c r="AN190" s="3"/>
    </row>
    <row r="191" spans="1:40" ht="15.75" customHeight="1" x14ac:dyDescent="0.25">
      <c r="A191" s="209"/>
      <c r="B191" s="1"/>
      <c r="C191" s="5"/>
      <c r="D191" s="5"/>
      <c r="E191" s="6"/>
      <c r="F191" s="189"/>
      <c r="G191" s="189"/>
      <c r="H191" s="156"/>
      <c r="I191" s="156"/>
      <c r="J191" s="156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3"/>
      <c r="AK191" s="3"/>
      <c r="AL191" s="3"/>
      <c r="AM191" s="3"/>
      <c r="AN191" s="3"/>
    </row>
    <row r="192" spans="1:40" ht="15.75" customHeight="1" x14ac:dyDescent="0.25">
      <c r="A192" s="209"/>
      <c r="B192" s="1"/>
      <c r="C192" s="5"/>
      <c r="D192" s="5"/>
      <c r="E192" s="6"/>
      <c r="F192" s="189"/>
      <c r="G192" s="189"/>
      <c r="H192" s="156"/>
      <c r="I192" s="156"/>
      <c r="J192" s="156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3"/>
      <c r="AK192" s="3"/>
      <c r="AL192" s="3"/>
      <c r="AM192" s="3"/>
      <c r="AN192" s="3"/>
    </row>
    <row r="193" spans="1:40" ht="15.75" customHeight="1" x14ac:dyDescent="0.25">
      <c r="A193" s="209"/>
      <c r="B193" s="1"/>
      <c r="C193" s="5"/>
      <c r="D193" s="5"/>
      <c r="E193" s="6"/>
      <c r="F193" s="189"/>
      <c r="G193" s="189"/>
      <c r="H193" s="156"/>
      <c r="I193" s="156"/>
      <c r="J193" s="156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3"/>
      <c r="AK193" s="3"/>
      <c r="AL193" s="3"/>
      <c r="AM193" s="3"/>
      <c r="AN193" s="3"/>
    </row>
    <row r="194" spans="1:40" ht="15.75" customHeight="1" x14ac:dyDescent="0.25">
      <c r="A194" s="209"/>
      <c r="B194" s="1"/>
      <c r="C194" s="5"/>
      <c r="D194" s="5"/>
      <c r="E194" s="6"/>
      <c r="F194" s="189"/>
      <c r="G194" s="189"/>
      <c r="H194" s="156"/>
      <c r="I194" s="156"/>
      <c r="J194" s="156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3"/>
      <c r="AK194" s="3"/>
      <c r="AL194" s="3"/>
      <c r="AM194" s="3"/>
      <c r="AN194" s="3"/>
    </row>
    <row r="195" spans="1:40" ht="15.75" customHeight="1" x14ac:dyDescent="0.25">
      <c r="A195" s="209"/>
      <c r="B195" s="1"/>
      <c r="C195" s="5"/>
      <c r="D195" s="5"/>
      <c r="E195" s="6"/>
      <c r="F195" s="189"/>
      <c r="G195" s="189"/>
      <c r="H195" s="156"/>
      <c r="I195" s="156"/>
      <c r="J195" s="156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3"/>
      <c r="AK195" s="3"/>
      <c r="AL195" s="3"/>
      <c r="AM195" s="3"/>
      <c r="AN195" s="3"/>
    </row>
    <row r="196" spans="1:40" ht="15.75" customHeight="1" x14ac:dyDescent="0.25">
      <c r="A196" s="209"/>
      <c r="B196" s="1"/>
      <c r="C196" s="5"/>
      <c r="D196" s="5"/>
      <c r="E196" s="6"/>
      <c r="F196" s="189"/>
      <c r="G196" s="189"/>
      <c r="H196" s="156"/>
      <c r="I196" s="156"/>
      <c r="J196" s="156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3"/>
      <c r="AK196" s="3"/>
      <c r="AL196" s="3"/>
      <c r="AM196" s="3"/>
      <c r="AN196" s="3"/>
    </row>
    <row r="197" spans="1:40" ht="15.75" customHeight="1" x14ac:dyDescent="0.25">
      <c r="A197" s="209"/>
      <c r="B197" s="1"/>
      <c r="C197" s="5"/>
      <c r="D197" s="5"/>
      <c r="E197" s="6"/>
      <c r="F197" s="189"/>
      <c r="G197" s="189"/>
      <c r="H197" s="156"/>
      <c r="I197" s="156"/>
      <c r="J197" s="156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3"/>
      <c r="AK197" s="3"/>
      <c r="AL197" s="3"/>
      <c r="AM197" s="3"/>
      <c r="AN197" s="3"/>
    </row>
    <row r="198" spans="1:40" ht="15.75" customHeight="1" x14ac:dyDescent="0.25">
      <c r="A198" s="209"/>
      <c r="B198" s="1"/>
      <c r="C198" s="5"/>
      <c r="D198" s="5"/>
      <c r="E198" s="6"/>
      <c r="F198" s="189"/>
      <c r="G198" s="189"/>
      <c r="H198" s="156"/>
      <c r="I198" s="156"/>
      <c r="J198" s="156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3"/>
      <c r="AK198" s="3"/>
      <c r="AL198" s="3"/>
      <c r="AM198" s="3"/>
      <c r="AN198" s="3"/>
    </row>
    <row r="199" spans="1:40" ht="15.75" customHeight="1" x14ac:dyDescent="0.25">
      <c r="A199" s="209"/>
      <c r="B199" s="1"/>
      <c r="C199" s="5"/>
      <c r="D199" s="5"/>
      <c r="E199" s="6"/>
      <c r="F199" s="189"/>
      <c r="G199" s="189"/>
      <c r="H199" s="156"/>
      <c r="I199" s="156"/>
      <c r="J199" s="156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3"/>
      <c r="AK199" s="3"/>
      <c r="AL199" s="3"/>
      <c r="AM199" s="3"/>
      <c r="AN199" s="3"/>
    </row>
    <row r="200" spans="1:40" ht="15.75" customHeight="1" x14ac:dyDescent="0.25">
      <c r="A200" s="209"/>
      <c r="B200" s="1"/>
      <c r="C200" s="5"/>
      <c r="D200" s="5"/>
      <c r="E200" s="6"/>
      <c r="F200" s="189"/>
      <c r="G200" s="189"/>
      <c r="H200" s="156"/>
      <c r="I200" s="156"/>
      <c r="J200" s="156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C200" s="189"/>
      <c r="AD200" s="189"/>
      <c r="AE200" s="189"/>
      <c r="AF200" s="189"/>
      <c r="AG200" s="189"/>
      <c r="AH200" s="189"/>
      <c r="AI200" s="189"/>
      <c r="AJ200" s="3"/>
      <c r="AK200" s="3"/>
      <c r="AL200" s="3"/>
      <c r="AM200" s="3"/>
      <c r="AN200" s="3"/>
    </row>
    <row r="201" spans="1:40" ht="15.75" customHeight="1" x14ac:dyDescent="0.25">
      <c r="A201" s="209"/>
      <c r="B201" s="1"/>
      <c r="C201" s="5"/>
      <c r="D201" s="5"/>
      <c r="E201" s="6"/>
      <c r="F201" s="189"/>
      <c r="G201" s="189"/>
      <c r="H201" s="156"/>
      <c r="I201" s="156"/>
      <c r="J201" s="156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3"/>
      <c r="AK201" s="3"/>
      <c r="AL201" s="3"/>
      <c r="AM201" s="3"/>
      <c r="AN201" s="3"/>
    </row>
    <row r="202" spans="1:40" ht="15.75" customHeight="1" x14ac:dyDescent="0.25">
      <c r="A202" s="209"/>
      <c r="B202" s="1"/>
      <c r="C202" s="5"/>
      <c r="D202" s="5"/>
      <c r="E202" s="6"/>
      <c r="F202" s="189"/>
      <c r="G202" s="189"/>
      <c r="H202" s="156"/>
      <c r="I202" s="156"/>
      <c r="J202" s="156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  <c r="AG202" s="189"/>
      <c r="AH202" s="189"/>
      <c r="AI202" s="189"/>
      <c r="AJ202" s="3"/>
      <c r="AK202" s="3"/>
      <c r="AL202" s="3"/>
      <c r="AM202" s="3"/>
      <c r="AN202" s="3"/>
    </row>
    <row r="203" spans="1:40" ht="15.75" customHeight="1" x14ac:dyDescent="0.25">
      <c r="A203" s="209"/>
      <c r="B203" s="1"/>
      <c r="C203" s="5"/>
      <c r="D203" s="5"/>
      <c r="E203" s="6"/>
      <c r="F203" s="189"/>
      <c r="G203" s="189"/>
      <c r="H203" s="156"/>
      <c r="I203" s="156"/>
      <c r="J203" s="156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  <c r="AA203" s="189"/>
      <c r="AB203" s="189"/>
      <c r="AC203" s="189"/>
      <c r="AD203" s="189"/>
      <c r="AE203" s="189"/>
      <c r="AF203" s="189"/>
      <c r="AG203" s="189"/>
      <c r="AH203" s="189"/>
      <c r="AI203" s="189"/>
      <c r="AJ203" s="3"/>
      <c r="AK203" s="3"/>
      <c r="AL203" s="3"/>
      <c r="AM203" s="3"/>
      <c r="AN203" s="3"/>
    </row>
    <row r="204" spans="1:40" ht="15.75" customHeight="1" x14ac:dyDescent="0.25">
      <c r="A204" s="209"/>
      <c r="B204" s="1"/>
      <c r="C204" s="5"/>
      <c r="D204" s="5"/>
      <c r="E204" s="6"/>
      <c r="F204" s="189"/>
      <c r="G204" s="189"/>
      <c r="H204" s="156"/>
      <c r="I204" s="156"/>
      <c r="J204" s="156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3"/>
      <c r="AK204" s="3"/>
      <c r="AL204" s="3"/>
      <c r="AM204" s="3"/>
      <c r="AN204" s="3"/>
    </row>
    <row r="205" spans="1:40" ht="15.75" customHeight="1" x14ac:dyDescent="0.25">
      <c r="A205" s="209"/>
      <c r="B205" s="1"/>
      <c r="C205" s="5"/>
      <c r="D205" s="5"/>
      <c r="E205" s="6"/>
      <c r="F205" s="189"/>
      <c r="G205" s="189"/>
      <c r="H205" s="156"/>
      <c r="I205" s="156"/>
      <c r="J205" s="156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3"/>
      <c r="AK205" s="3"/>
      <c r="AL205" s="3"/>
      <c r="AM205" s="3"/>
      <c r="AN205" s="3"/>
    </row>
    <row r="206" spans="1:40" ht="15.75" customHeight="1" x14ac:dyDescent="0.25">
      <c r="A206" s="209"/>
      <c r="B206" s="1"/>
      <c r="C206" s="5"/>
      <c r="D206" s="5"/>
      <c r="E206" s="6"/>
      <c r="F206" s="189"/>
      <c r="G206" s="189"/>
      <c r="H206" s="156"/>
      <c r="I206" s="156"/>
      <c r="J206" s="156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3"/>
      <c r="AK206" s="3"/>
      <c r="AL206" s="3"/>
      <c r="AM206" s="3"/>
      <c r="AN206" s="3"/>
    </row>
    <row r="207" spans="1:40" ht="15.75" customHeight="1" x14ac:dyDescent="0.25">
      <c r="A207" s="209"/>
      <c r="B207" s="1"/>
      <c r="C207" s="5"/>
      <c r="D207" s="5"/>
      <c r="E207" s="6"/>
      <c r="F207" s="189"/>
      <c r="G207" s="189"/>
      <c r="H207" s="156"/>
      <c r="I207" s="156"/>
      <c r="J207" s="156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3"/>
      <c r="AK207" s="3"/>
      <c r="AL207" s="3"/>
      <c r="AM207" s="3"/>
      <c r="AN207" s="3"/>
    </row>
    <row r="208" spans="1:40" ht="15.75" customHeight="1" x14ac:dyDescent="0.25">
      <c r="A208" s="209"/>
      <c r="B208" s="1"/>
      <c r="C208" s="5"/>
      <c r="D208" s="5"/>
      <c r="E208" s="6"/>
      <c r="F208" s="189"/>
      <c r="G208" s="189"/>
      <c r="H208" s="156"/>
      <c r="I208" s="156"/>
      <c r="J208" s="156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3"/>
      <c r="AK208" s="3"/>
      <c r="AL208" s="3"/>
      <c r="AM208" s="3"/>
      <c r="AN208" s="3"/>
    </row>
    <row r="209" spans="1:40" ht="15.75" customHeight="1" x14ac:dyDescent="0.25">
      <c r="A209" s="209"/>
      <c r="B209" s="1"/>
      <c r="C209" s="5"/>
      <c r="D209" s="5"/>
      <c r="E209" s="6"/>
      <c r="F209" s="189"/>
      <c r="G209" s="189"/>
      <c r="H209" s="156"/>
      <c r="I209" s="156"/>
      <c r="J209" s="156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3"/>
      <c r="AK209" s="3"/>
      <c r="AL209" s="3"/>
      <c r="AM209" s="3"/>
      <c r="AN209" s="3"/>
    </row>
    <row r="210" spans="1:40" ht="15.75" customHeight="1" x14ac:dyDescent="0.25">
      <c r="A210" s="209"/>
      <c r="B210" s="1"/>
      <c r="C210" s="5"/>
      <c r="D210" s="5"/>
      <c r="E210" s="6"/>
      <c r="F210" s="189"/>
      <c r="G210" s="189"/>
      <c r="H210" s="156"/>
      <c r="I210" s="156"/>
      <c r="J210" s="156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3"/>
      <c r="AK210" s="3"/>
      <c r="AL210" s="3"/>
      <c r="AM210" s="3"/>
      <c r="AN210" s="3"/>
    </row>
    <row r="211" spans="1:40" ht="15.75" customHeight="1" x14ac:dyDescent="0.25">
      <c r="A211" s="209"/>
      <c r="B211" s="1"/>
      <c r="C211" s="5"/>
      <c r="D211" s="5"/>
      <c r="E211" s="6"/>
      <c r="F211" s="189"/>
      <c r="G211" s="189"/>
      <c r="H211" s="156"/>
      <c r="I211" s="156"/>
      <c r="J211" s="156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3"/>
      <c r="AK211" s="3"/>
      <c r="AL211" s="3"/>
      <c r="AM211" s="3"/>
      <c r="AN211" s="3"/>
    </row>
    <row r="212" spans="1:40" ht="15.75" customHeight="1" x14ac:dyDescent="0.25">
      <c r="A212" s="209"/>
      <c r="B212" s="1"/>
      <c r="C212" s="5"/>
      <c r="D212" s="5"/>
      <c r="E212" s="6"/>
      <c r="F212" s="189"/>
      <c r="G212" s="189"/>
      <c r="H212" s="156"/>
      <c r="I212" s="156"/>
      <c r="J212" s="156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3"/>
      <c r="AK212" s="3"/>
      <c r="AL212" s="3"/>
      <c r="AM212" s="3"/>
      <c r="AN212" s="3"/>
    </row>
    <row r="213" spans="1:40" ht="15.75" customHeight="1" x14ac:dyDescent="0.25">
      <c r="A213" s="209"/>
      <c r="B213" s="1"/>
      <c r="C213" s="5"/>
      <c r="D213" s="5"/>
      <c r="E213" s="6"/>
      <c r="F213" s="189"/>
      <c r="G213" s="189"/>
      <c r="H213" s="156"/>
      <c r="I213" s="156"/>
      <c r="J213" s="156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3"/>
      <c r="AK213" s="3"/>
      <c r="AL213" s="3"/>
      <c r="AM213" s="3"/>
      <c r="AN213" s="3"/>
    </row>
    <row r="214" spans="1:40" ht="15.75" customHeight="1" x14ac:dyDescent="0.25">
      <c r="A214" s="209"/>
      <c r="B214" s="1"/>
      <c r="C214" s="5"/>
      <c r="D214" s="5"/>
      <c r="E214" s="6"/>
      <c r="F214" s="189"/>
      <c r="G214" s="189"/>
      <c r="H214" s="156"/>
      <c r="I214" s="156"/>
      <c r="J214" s="156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  <c r="AA214" s="189"/>
      <c r="AB214" s="189"/>
      <c r="AC214" s="189"/>
      <c r="AD214" s="189"/>
      <c r="AE214" s="189"/>
      <c r="AF214" s="189"/>
      <c r="AG214" s="189"/>
      <c r="AH214" s="189"/>
      <c r="AI214" s="189"/>
      <c r="AJ214" s="3"/>
      <c r="AK214" s="3"/>
      <c r="AL214" s="3"/>
      <c r="AM214" s="3"/>
      <c r="AN214" s="3"/>
    </row>
    <row r="215" spans="1:40" ht="15.75" customHeight="1" x14ac:dyDescent="0.25">
      <c r="A215" s="209"/>
      <c r="B215" s="1"/>
      <c r="C215" s="5"/>
      <c r="D215" s="5"/>
      <c r="E215" s="6"/>
      <c r="F215" s="189"/>
      <c r="G215" s="189"/>
      <c r="H215" s="156"/>
      <c r="I215" s="156"/>
      <c r="J215" s="156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  <c r="AA215" s="189"/>
      <c r="AB215" s="189"/>
      <c r="AC215" s="189"/>
      <c r="AD215" s="189"/>
      <c r="AE215" s="189"/>
      <c r="AF215" s="189"/>
      <c r="AG215" s="189"/>
      <c r="AH215" s="189"/>
      <c r="AI215" s="189"/>
      <c r="AJ215" s="3"/>
      <c r="AK215" s="3"/>
      <c r="AL215" s="3"/>
      <c r="AM215" s="3"/>
      <c r="AN215" s="3"/>
    </row>
    <row r="216" spans="1:40" ht="15.75" customHeight="1" x14ac:dyDescent="0.25">
      <c r="A216" s="209"/>
      <c r="B216" s="1"/>
      <c r="C216" s="5"/>
      <c r="D216" s="5"/>
      <c r="E216" s="6"/>
      <c r="F216" s="189"/>
      <c r="G216" s="189"/>
      <c r="H216" s="156"/>
      <c r="I216" s="156"/>
      <c r="J216" s="156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  <c r="AA216" s="189"/>
      <c r="AB216" s="189"/>
      <c r="AC216" s="189"/>
      <c r="AD216" s="189"/>
      <c r="AE216" s="189"/>
      <c r="AF216" s="189"/>
      <c r="AG216" s="189"/>
      <c r="AH216" s="189"/>
      <c r="AI216" s="189"/>
      <c r="AJ216" s="3"/>
      <c r="AK216" s="3"/>
      <c r="AL216" s="3"/>
      <c r="AM216" s="3"/>
      <c r="AN216" s="3"/>
    </row>
    <row r="217" spans="1:40" ht="15.75" customHeight="1" x14ac:dyDescent="0.25">
      <c r="A217" s="209"/>
      <c r="B217" s="1"/>
      <c r="C217" s="5"/>
      <c r="D217" s="5"/>
      <c r="E217" s="6"/>
      <c r="F217" s="189"/>
      <c r="G217" s="189"/>
      <c r="H217" s="156"/>
      <c r="I217" s="156"/>
      <c r="J217" s="156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  <c r="AA217" s="189"/>
      <c r="AB217" s="189"/>
      <c r="AC217" s="189"/>
      <c r="AD217" s="189"/>
      <c r="AE217" s="189"/>
      <c r="AF217" s="189"/>
      <c r="AG217" s="189"/>
      <c r="AH217" s="189"/>
      <c r="AI217" s="189"/>
      <c r="AJ217" s="3"/>
      <c r="AK217" s="3"/>
      <c r="AL217" s="3"/>
      <c r="AM217" s="3"/>
      <c r="AN217" s="3"/>
    </row>
    <row r="218" spans="1:40" ht="15.75" customHeight="1" x14ac:dyDescent="0.25">
      <c r="A218" s="209"/>
      <c r="B218" s="1"/>
      <c r="C218" s="5"/>
      <c r="D218" s="5"/>
      <c r="E218" s="6"/>
      <c r="F218" s="189"/>
      <c r="G218" s="189"/>
      <c r="H218" s="156"/>
      <c r="I218" s="156"/>
      <c r="J218" s="156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  <c r="AA218" s="189"/>
      <c r="AB218" s="189"/>
      <c r="AC218" s="189"/>
      <c r="AD218" s="189"/>
      <c r="AE218" s="189"/>
      <c r="AF218" s="189"/>
      <c r="AG218" s="189"/>
      <c r="AH218" s="189"/>
      <c r="AI218" s="189"/>
      <c r="AJ218" s="3"/>
      <c r="AK218" s="3"/>
      <c r="AL218" s="3"/>
      <c r="AM218" s="3"/>
      <c r="AN218" s="3"/>
    </row>
    <row r="219" spans="1:40" ht="15.75" customHeight="1" x14ac:dyDescent="0.25">
      <c r="A219" s="209"/>
      <c r="B219" s="1"/>
      <c r="C219" s="5"/>
      <c r="D219" s="5"/>
      <c r="E219" s="6"/>
      <c r="F219" s="189"/>
      <c r="G219" s="189"/>
      <c r="H219" s="156"/>
      <c r="I219" s="156"/>
      <c r="J219" s="156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  <c r="AA219" s="189"/>
      <c r="AB219" s="189"/>
      <c r="AC219" s="189"/>
      <c r="AD219" s="189"/>
      <c r="AE219" s="189"/>
      <c r="AF219" s="189"/>
      <c r="AG219" s="189"/>
      <c r="AH219" s="189"/>
      <c r="AI219" s="189"/>
      <c r="AJ219" s="3"/>
      <c r="AK219" s="3"/>
      <c r="AL219" s="3"/>
      <c r="AM219" s="3"/>
      <c r="AN219" s="3"/>
    </row>
    <row r="220" spans="1:40" ht="15.75" customHeight="1" x14ac:dyDescent="0.25">
      <c r="A220" s="209"/>
      <c r="B220" s="1"/>
      <c r="C220" s="5"/>
      <c r="D220" s="5"/>
      <c r="E220" s="6"/>
      <c r="F220" s="189"/>
      <c r="G220" s="189"/>
      <c r="H220" s="156"/>
      <c r="I220" s="156"/>
      <c r="J220" s="156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  <c r="AA220" s="189"/>
      <c r="AB220" s="189"/>
      <c r="AC220" s="189"/>
      <c r="AD220" s="189"/>
      <c r="AE220" s="189"/>
      <c r="AF220" s="189"/>
      <c r="AG220" s="189"/>
      <c r="AH220" s="189"/>
      <c r="AI220" s="189"/>
      <c r="AJ220" s="3"/>
      <c r="AK220" s="3"/>
      <c r="AL220" s="3"/>
      <c r="AM220" s="3"/>
      <c r="AN220" s="3"/>
    </row>
    <row r="221" spans="1:40" ht="15.75" customHeight="1" x14ac:dyDescent="0.25">
      <c r="A221" s="209"/>
      <c r="B221" s="1"/>
      <c r="C221" s="5"/>
      <c r="D221" s="5"/>
      <c r="E221" s="6"/>
      <c r="F221" s="189"/>
      <c r="G221" s="189"/>
      <c r="H221" s="156"/>
      <c r="I221" s="156"/>
      <c r="J221" s="156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C221" s="189"/>
      <c r="AD221" s="189"/>
      <c r="AE221" s="189"/>
      <c r="AF221" s="189"/>
      <c r="AG221" s="189"/>
      <c r="AH221" s="189"/>
      <c r="AI221" s="189"/>
      <c r="AJ221" s="3"/>
      <c r="AK221" s="3"/>
      <c r="AL221" s="3"/>
      <c r="AM221" s="3"/>
      <c r="AN221" s="3"/>
    </row>
    <row r="222" spans="1:40" ht="15.75" customHeight="1" x14ac:dyDescent="0.25">
      <c r="A222" s="209"/>
      <c r="B222" s="1"/>
      <c r="C222" s="5"/>
      <c r="D222" s="5"/>
      <c r="E222" s="6"/>
      <c r="F222" s="189"/>
      <c r="G222" s="189"/>
      <c r="H222" s="156"/>
      <c r="I222" s="156"/>
      <c r="J222" s="156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3"/>
      <c r="AK222" s="3"/>
      <c r="AL222" s="3"/>
      <c r="AM222" s="3"/>
      <c r="AN222" s="3"/>
    </row>
    <row r="223" spans="1:40" ht="15.75" customHeight="1" x14ac:dyDescent="0.25">
      <c r="A223" s="209"/>
      <c r="B223" s="1"/>
      <c r="C223" s="5"/>
      <c r="D223" s="5"/>
      <c r="E223" s="6"/>
      <c r="F223" s="189"/>
      <c r="G223" s="189"/>
      <c r="H223" s="156"/>
      <c r="I223" s="156"/>
      <c r="J223" s="156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3"/>
      <c r="AK223" s="3"/>
      <c r="AL223" s="3"/>
      <c r="AM223" s="3"/>
      <c r="AN223" s="3"/>
    </row>
    <row r="224" spans="1:40" ht="15.75" customHeight="1" x14ac:dyDescent="0.25">
      <c r="A224" s="209"/>
      <c r="B224" s="1"/>
      <c r="C224" s="5"/>
      <c r="D224" s="5"/>
      <c r="E224" s="6"/>
      <c r="F224" s="189"/>
      <c r="G224" s="189"/>
      <c r="H224" s="156"/>
      <c r="I224" s="156"/>
      <c r="J224" s="156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3"/>
      <c r="AK224" s="3"/>
      <c r="AL224" s="3"/>
      <c r="AM224" s="3"/>
      <c r="AN224" s="3"/>
    </row>
    <row r="225" spans="1:40" ht="15.75" customHeight="1" x14ac:dyDescent="0.25">
      <c r="A225" s="209"/>
      <c r="B225" s="1"/>
      <c r="C225" s="5"/>
      <c r="D225" s="5"/>
      <c r="E225" s="6"/>
      <c r="F225" s="189"/>
      <c r="G225" s="189"/>
      <c r="H225" s="156"/>
      <c r="I225" s="156"/>
      <c r="J225" s="156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3"/>
      <c r="AK225" s="3"/>
      <c r="AL225" s="3"/>
      <c r="AM225" s="3"/>
      <c r="AN225" s="3"/>
    </row>
    <row r="226" spans="1:40" ht="15.75" customHeight="1" x14ac:dyDescent="0.25">
      <c r="A226" s="209"/>
      <c r="B226" s="1"/>
      <c r="C226" s="5"/>
      <c r="D226" s="5"/>
      <c r="E226" s="6"/>
      <c r="F226" s="189"/>
      <c r="G226" s="189"/>
      <c r="H226" s="156"/>
      <c r="I226" s="156"/>
      <c r="J226" s="156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3"/>
      <c r="AK226" s="3"/>
      <c r="AL226" s="3"/>
      <c r="AM226" s="3"/>
      <c r="AN226" s="3"/>
    </row>
    <row r="227" spans="1:40" ht="15.75" customHeight="1" x14ac:dyDescent="0.25">
      <c r="A227" s="209"/>
      <c r="B227" s="1"/>
      <c r="C227" s="5"/>
      <c r="D227" s="5"/>
      <c r="E227" s="6"/>
      <c r="F227" s="189"/>
      <c r="G227" s="189"/>
      <c r="H227" s="156"/>
      <c r="I227" s="156"/>
      <c r="J227" s="156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3"/>
      <c r="AK227" s="3"/>
      <c r="AL227" s="3"/>
      <c r="AM227" s="3"/>
      <c r="AN227" s="3"/>
    </row>
    <row r="228" spans="1:40" ht="15.75" customHeight="1" x14ac:dyDescent="0.25">
      <c r="A228" s="209"/>
      <c r="B228" s="1"/>
      <c r="C228" s="5"/>
      <c r="D228" s="5"/>
      <c r="E228" s="6"/>
      <c r="F228" s="189"/>
      <c r="G228" s="189"/>
      <c r="H228" s="156"/>
      <c r="I228" s="156"/>
      <c r="J228" s="156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3"/>
      <c r="AK228" s="3"/>
      <c r="AL228" s="3"/>
      <c r="AM228" s="3"/>
      <c r="AN228" s="3"/>
    </row>
    <row r="229" spans="1:40" ht="15.75" customHeight="1" x14ac:dyDescent="0.25">
      <c r="A229" s="209"/>
      <c r="B229" s="1"/>
      <c r="C229" s="5"/>
      <c r="D229" s="5"/>
      <c r="E229" s="6"/>
      <c r="F229" s="189"/>
      <c r="G229" s="189"/>
      <c r="H229" s="156"/>
      <c r="I229" s="156"/>
      <c r="J229" s="156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3"/>
      <c r="AK229" s="3"/>
      <c r="AL229" s="3"/>
      <c r="AM229" s="3"/>
      <c r="AN229" s="3"/>
    </row>
    <row r="230" spans="1:40" ht="15.75" customHeight="1" x14ac:dyDescent="0.25">
      <c r="A230" s="209"/>
      <c r="B230" s="1"/>
      <c r="C230" s="5"/>
      <c r="D230" s="5"/>
      <c r="E230" s="6"/>
      <c r="F230" s="189"/>
      <c r="G230" s="189"/>
      <c r="H230" s="156"/>
      <c r="I230" s="156"/>
      <c r="J230" s="156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3"/>
      <c r="AK230" s="3"/>
      <c r="AL230" s="3"/>
      <c r="AM230" s="3"/>
      <c r="AN230" s="3"/>
    </row>
    <row r="231" spans="1:40" ht="15.75" customHeight="1" x14ac:dyDescent="0.25">
      <c r="A231" s="209"/>
      <c r="B231" s="1"/>
      <c r="C231" s="5"/>
      <c r="D231" s="5"/>
      <c r="E231" s="6"/>
      <c r="F231" s="189"/>
      <c r="G231" s="189"/>
      <c r="H231" s="156"/>
      <c r="I231" s="156"/>
      <c r="J231" s="156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189"/>
      <c r="AA231" s="189"/>
      <c r="AB231" s="189"/>
      <c r="AC231" s="189"/>
      <c r="AD231" s="189"/>
      <c r="AE231" s="189"/>
      <c r="AF231" s="189"/>
      <c r="AG231" s="189"/>
      <c r="AH231" s="189"/>
      <c r="AI231" s="189"/>
      <c r="AJ231" s="3"/>
      <c r="AK231" s="3"/>
      <c r="AL231" s="3"/>
      <c r="AM231" s="3"/>
      <c r="AN231" s="3"/>
    </row>
    <row r="232" spans="1:40" ht="15.75" customHeight="1" x14ac:dyDescent="0.25">
      <c r="A232" s="209"/>
      <c r="B232" s="1"/>
      <c r="C232" s="5"/>
      <c r="D232" s="5"/>
      <c r="E232" s="6"/>
      <c r="F232" s="189"/>
      <c r="G232" s="189"/>
      <c r="H232" s="156"/>
      <c r="I232" s="156"/>
      <c r="J232" s="156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  <c r="AA232" s="189"/>
      <c r="AB232" s="189"/>
      <c r="AC232" s="189"/>
      <c r="AD232" s="189"/>
      <c r="AE232" s="189"/>
      <c r="AF232" s="189"/>
      <c r="AG232" s="189"/>
      <c r="AH232" s="189"/>
      <c r="AI232" s="189"/>
      <c r="AJ232" s="3"/>
      <c r="AK232" s="3"/>
      <c r="AL232" s="3"/>
      <c r="AM232" s="3"/>
      <c r="AN232" s="3"/>
    </row>
    <row r="233" spans="1:40" ht="15.75" customHeight="1" x14ac:dyDescent="0.25">
      <c r="A233" s="209"/>
      <c r="B233" s="1"/>
      <c r="C233" s="5"/>
      <c r="D233" s="5"/>
      <c r="E233" s="6"/>
      <c r="F233" s="189"/>
      <c r="G233" s="189"/>
      <c r="H233" s="156"/>
      <c r="I233" s="156"/>
      <c r="J233" s="156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89"/>
      <c r="AC233" s="189"/>
      <c r="AD233" s="189"/>
      <c r="AE233" s="189"/>
      <c r="AF233" s="189"/>
      <c r="AG233" s="189"/>
      <c r="AH233" s="189"/>
      <c r="AI233" s="189"/>
      <c r="AJ233" s="3"/>
      <c r="AK233" s="3"/>
      <c r="AL233" s="3"/>
      <c r="AM233" s="3"/>
      <c r="AN233" s="3"/>
    </row>
    <row r="234" spans="1:40" ht="15.75" customHeight="1" x14ac:dyDescent="0.25">
      <c r="A234" s="209"/>
      <c r="B234" s="1"/>
      <c r="C234" s="5"/>
      <c r="D234" s="5"/>
      <c r="E234" s="6"/>
      <c r="F234" s="189"/>
      <c r="G234" s="189"/>
      <c r="H234" s="156"/>
      <c r="I234" s="156"/>
      <c r="J234" s="156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C234" s="189"/>
      <c r="AD234" s="189"/>
      <c r="AE234" s="189"/>
      <c r="AF234" s="189"/>
      <c r="AG234" s="189"/>
      <c r="AH234" s="189"/>
      <c r="AI234" s="189"/>
      <c r="AJ234" s="3"/>
      <c r="AK234" s="3"/>
      <c r="AL234" s="3"/>
      <c r="AM234" s="3"/>
      <c r="AN234" s="3"/>
    </row>
    <row r="235" spans="1:40" ht="15.75" customHeight="1" x14ac:dyDescent="0.25">
      <c r="A235" s="209"/>
      <c r="B235" s="1"/>
      <c r="C235" s="5"/>
      <c r="D235" s="5"/>
      <c r="E235" s="6"/>
      <c r="F235" s="189"/>
      <c r="G235" s="189"/>
      <c r="H235" s="156"/>
      <c r="I235" s="156"/>
      <c r="J235" s="156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  <c r="AA235" s="189"/>
      <c r="AB235" s="189"/>
      <c r="AC235" s="189"/>
      <c r="AD235" s="189"/>
      <c r="AE235" s="189"/>
      <c r="AF235" s="189"/>
      <c r="AG235" s="189"/>
      <c r="AH235" s="189"/>
      <c r="AI235" s="189"/>
      <c r="AJ235" s="3"/>
      <c r="AK235" s="3"/>
      <c r="AL235" s="3"/>
      <c r="AM235" s="3"/>
      <c r="AN235" s="3"/>
    </row>
    <row r="236" spans="1:40" ht="15.75" customHeight="1" x14ac:dyDescent="0.25">
      <c r="A236" s="209"/>
      <c r="B236" s="1"/>
      <c r="C236" s="5"/>
      <c r="D236" s="5"/>
      <c r="E236" s="6"/>
      <c r="F236" s="189"/>
      <c r="G236" s="189"/>
      <c r="H236" s="156"/>
      <c r="I236" s="156"/>
      <c r="J236" s="156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  <c r="Z236" s="189"/>
      <c r="AA236" s="189"/>
      <c r="AB236" s="189"/>
      <c r="AC236" s="189"/>
      <c r="AD236" s="189"/>
      <c r="AE236" s="189"/>
      <c r="AF236" s="189"/>
      <c r="AG236" s="189"/>
      <c r="AH236" s="189"/>
      <c r="AI236" s="189"/>
      <c r="AJ236" s="3"/>
      <c r="AK236" s="3"/>
      <c r="AL236" s="3"/>
      <c r="AM236" s="3"/>
      <c r="AN236" s="3"/>
    </row>
    <row r="237" spans="1:40" ht="15.75" customHeight="1" x14ac:dyDescent="0.25">
      <c r="A237" s="209"/>
      <c r="B237" s="1"/>
      <c r="C237" s="5"/>
      <c r="D237" s="5"/>
      <c r="E237" s="6"/>
      <c r="F237" s="189"/>
      <c r="G237" s="189"/>
      <c r="H237" s="156"/>
      <c r="I237" s="156"/>
      <c r="J237" s="156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  <c r="AA237" s="189"/>
      <c r="AB237" s="189"/>
      <c r="AC237" s="189"/>
      <c r="AD237" s="189"/>
      <c r="AE237" s="189"/>
      <c r="AF237" s="189"/>
      <c r="AG237" s="189"/>
      <c r="AH237" s="189"/>
      <c r="AI237" s="189"/>
      <c r="AJ237" s="3"/>
      <c r="AK237" s="3"/>
      <c r="AL237" s="3"/>
      <c r="AM237" s="3"/>
      <c r="AN237" s="3"/>
    </row>
    <row r="238" spans="1:40" ht="15.75" customHeight="1" x14ac:dyDescent="0.25">
      <c r="A238" s="209"/>
      <c r="B238" s="1"/>
      <c r="C238" s="5"/>
      <c r="D238" s="5"/>
      <c r="E238" s="6"/>
      <c r="F238" s="189"/>
      <c r="G238" s="189"/>
      <c r="H238" s="156"/>
      <c r="I238" s="156"/>
      <c r="J238" s="156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  <c r="AA238" s="189"/>
      <c r="AB238" s="189"/>
      <c r="AC238" s="189"/>
      <c r="AD238" s="189"/>
      <c r="AE238" s="189"/>
      <c r="AF238" s="189"/>
      <c r="AG238" s="189"/>
      <c r="AH238" s="189"/>
      <c r="AI238" s="189"/>
      <c r="AJ238" s="3"/>
      <c r="AK238" s="3"/>
      <c r="AL238" s="3"/>
      <c r="AM238" s="3"/>
      <c r="AN238" s="3"/>
    </row>
    <row r="239" spans="1:40" ht="15.75" customHeight="1" x14ac:dyDescent="0.25">
      <c r="A239" s="209"/>
      <c r="B239" s="1"/>
      <c r="C239" s="5"/>
      <c r="D239" s="5"/>
      <c r="E239" s="6"/>
      <c r="F239" s="189"/>
      <c r="G239" s="189"/>
      <c r="H239" s="156"/>
      <c r="I239" s="156"/>
      <c r="J239" s="156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  <c r="AA239" s="189"/>
      <c r="AB239" s="189"/>
      <c r="AC239" s="189"/>
      <c r="AD239" s="189"/>
      <c r="AE239" s="189"/>
      <c r="AF239" s="189"/>
      <c r="AG239" s="189"/>
      <c r="AH239" s="189"/>
      <c r="AI239" s="189"/>
      <c r="AJ239" s="3"/>
      <c r="AK239" s="3"/>
      <c r="AL239" s="3"/>
      <c r="AM239" s="3"/>
      <c r="AN239" s="3"/>
    </row>
    <row r="240" spans="1:40" ht="15.75" customHeight="1" x14ac:dyDescent="0.25">
      <c r="A240" s="209"/>
      <c r="B240" s="1"/>
      <c r="C240" s="5"/>
      <c r="D240" s="5"/>
      <c r="E240" s="6"/>
      <c r="F240" s="189"/>
      <c r="G240" s="189"/>
      <c r="H240" s="156"/>
      <c r="I240" s="156"/>
      <c r="J240" s="156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3"/>
      <c r="AK240" s="3"/>
      <c r="AL240" s="3"/>
      <c r="AM240" s="3"/>
      <c r="AN240" s="3"/>
    </row>
    <row r="241" spans="1:40" ht="15.75" customHeight="1" x14ac:dyDescent="0.25">
      <c r="A241" s="209"/>
      <c r="B241" s="1"/>
      <c r="C241" s="5"/>
      <c r="D241" s="5"/>
      <c r="E241" s="6"/>
      <c r="F241" s="189"/>
      <c r="G241" s="189"/>
      <c r="H241" s="156"/>
      <c r="I241" s="156"/>
      <c r="J241" s="156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3"/>
      <c r="AK241" s="3"/>
      <c r="AL241" s="3"/>
      <c r="AM241" s="3"/>
      <c r="AN241" s="3"/>
    </row>
    <row r="242" spans="1:40" ht="15.75" customHeight="1" x14ac:dyDescent="0.25">
      <c r="A242" s="209"/>
      <c r="B242" s="1"/>
      <c r="C242" s="5"/>
      <c r="D242" s="5"/>
      <c r="E242" s="6"/>
      <c r="F242" s="189"/>
      <c r="G242" s="189"/>
      <c r="H242" s="156"/>
      <c r="I242" s="156"/>
      <c r="J242" s="156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3"/>
      <c r="AK242" s="3"/>
      <c r="AL242" s="3"/>
      <c r="AM242" s="3"/>
      <c r="AN242" s="3"/>
    </row>
    <row r="243" spans="1:40" ht="15.75" customHeight="1" x14ac:dyDescent="0.25">
      <c r="A243" s="209"/>
      <c r="B243" s="1"/>
      <c r="C243" s="5"/>
      <c r="D243" s="5"/>
      <c r="E243" s="6"/>
      <c r="F243" s="189"/>
      <c r="G243" s="189"/>
      <c r="H243" s="156"/>
      <c r="I243" s="156"/>
      <c r="J243" s="156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3"/>
      <c r="AK243" s="3"/>
      <c r="AL243" s="3"/>
      <c r="AM243" s="3"/>
      <c r="AN243" s="3"/>
    </row>
    <row r="244" spans="1:40" ht="15.75" customHeight="1" x14ac:dyDescent="0.25">
      <c r="A244" s="209"/>
      <c r="B244" s="1"/>
      <c r="C244" s="5"/>
      <c r="D244" s="5"/>
      <c r="E244" s="6"/>
      <c r="F244" s="189"/>
      <c r="G244" s="189"/>
      <c r="H244" s="156"/>
      <c r="I244" s="156"/>
      <c r="J244" s="156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3"/>
      <c r="AK244" s="3"/>
      <c r="AL244" s="3"/>
      <c r="AM244" s="3"/>
      <c r="AN244" s="3"/>
    </row>
    <row r="245" spans="1:40" ht="15.75" customHeight="1" x14ac:dyDescent="0.25">
      <c r="A245" s="209"/>
      <c r="B245" s="1"/>
      <c r="C245" s="5"/>
      <c r="D245" s="5"/>
      <c r="E245" s="6"/>
      <c r="F245" s="189"/>
      <c r="G245" s="189"/>
      <c r="H245" s="156"/>
      <c r="I245" s="156"/>
      <c r="J245" s="156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3"/>
      <c r="AK245" s="3"/>
      <c r="AL245" s="3"/>
      <c r="AM245" s="3"/>
      <c r="AN245" s="3"/>
    </row>
    <row r="246" spans="1:40" ht="15.75" customHeight="1" x14ac:dyDescent="0.25">
      <c r="A246" s="209"/>
      <c r="B246" s="1"/>
      <c r="C246" s="5"/>
      <c r="D246" s="5"/>
      <c r="E246" s="6"/>
      <c r="F246" s="189"/>
      <c r="G246" s="189"/>
      <c r="H246" s="156"/>
      <c r="I246" s="156"/>
      <c r="J246" s="156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3"/>
      <c r="AK246" s="3"/>
      <c r="AL246" s="3"/>
      <c r="AM246" s="3"/>
      <c r="AN246" s="3"/>
    </row>
    <row r="247" spans="1:40" ht="15.75" customHeight="1" x14ac:dyDescent="0.25">
      <c r="A247" s="209"/>
      <c r="B247" s="1"/>
      <c r="C247" s="5"/>
      <c r="D247" s="5"/>
      <c r="E247" s="6"/>
      <c r="F247" s="189"/>
      <c r="G247" s="189"/>
      <c r="H247" s="156"/>
      <c r="I247" s="156"/>
      <c r="J247" s="156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3"/>
      <c r="AK247" s="3"/>
      <c r="AL247" s="3"/>
      <c r="AM247" s="3"/>
      <c r="AN247" s="3"/>
    </row>
    <row r="248" spans="1:40" ht="15.75" customHeight="1" x14ac:dyDescent="0.25">
      <c r="A248" s="209"/>
      <c r="B248" s="1"/>
      <c r="C248" s="5"/>
      <c r="D248" s="5"/>
      <c r="E248" s="6"/>
      <c r="F248" s="189"/>
      <c r="G248" s="189"/>
      <c r="H248" s="156"/>
      <c r="I248" s="156"/>
      <c r="J248" s="156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3"/>
      <c r="AK248" s="3"/>
      <c r="AL248" s="3"/>
      <c r="AM248" s="3"/>
      <c r="AN248" s="3"/>
    </row>
    <row r="249" spans="1:40" ht="15.75" customHeight="1" x14ac:dyDescent="0.25">
      <c r="A249" s="209"/>
      <c r="B249" s="1"/>
      <c r="C249" s="5"/>
      <c r="D249" s="5"/>
      <c r="E249" s="6"/>
      <c r="F249" s="189"/>
      <c r="G249" s="189"/>
      <c r="H249" s="156"/>
      <c r="I249" s="156"/>
      <c r="J249" s="156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  <c r="AA249" s="189"/>
      <c r="AB249" s="189"/>
      <c r="AC249" s="189"/>
      <c r="AD249" s="189"/>
      <c r="AE249" s="189"/>
      <c r="AF249" s="189"/>
      <c r="AG249" s="189"/>
      <c r="AH249" s="189"/>
      <c r="AI249" s="189"/>
      <c r="AJ249" s="3"/>
      <c r="AK249" s="3"/>
      <c r="AL249" s="3"/>
      <c r="AM249" s="3"/>
      <c r="AN249" s="3"/>
    </row>
    <row r="250" spans="1:40" ht="15.75" customHeight="1" x14ac:dyDescent="0.25">
      <c r="A250" s="209"/>
      <c r="B250" s="1"/>
      <c r="C250" s="5"/>
      <c r="D250" s="5"/>
      <c r="E250" s="6"/>
      <c r="F250" s="189"/>
      <c r="G250" s="189"/>
      <c r="H250" s="156"/>
      <c r="I250" s="156"/>
      <c r="J250" s="156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189"/>
      <c r="AA250" s="189"/>
      <c r="AB250" s="189"/>
      <c r="AC250" s="189"/>
      <c r="AD250" s="189"/>
      <c r="AE250" s="189"/>
      <c r="AF250" s="189"/>
      <c r="AG250" s="189"/>
      <c r="AH250" s="189"/>
      <c r="AI250" s="189"/>
      <c r="AJ250" s="3"/>
      <c r="AK250" s="3"/>
      <c r="AL250" s="3"/>
      <c r="AM250" s="3"/>
      <c r="AN250" s="3"/>
    </row>
    <row r="251" spans="1:40" ht="15.75" customHeight="1" x14ac:dyDescent="0.25">
      <c r="A251" s="209"/>
      <c r="B251" s="1"/>
      <c r="C251" s="5"/>
      <c r="D251" s="5"/>
      <c r="E251" s="6"/>
      <c r="F251" s="189"/>
      <c r="G251" s="189"/>
      <c r="H251" s="156"/>
      <c r="I251" s="156"/>
      <c r="J251" s="156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  <c r="AA251" s="189"/>
      <c r="AB251" s="189"/>
      <c r="AC251" s="189"/>
      <c r="AD251" s="189"/>
      <c r="AE251" s="189"/>
      <c r="AF251" s="189"/>
      <c r="AG251" s="189"/>
      <c r="AH251" s="189"/>
      <c r="AI251" s="189"/>
      <c r="AJ251" s="3"/>
      <c r="AK251" s="3"/>
      <c r="AL251" s="3"/>
      <c r="AM251" s="3"/>
      <c r="AN251" s="3"/>
    </row>
    <row r="252" spans="1:40" ht="15.75" customHeight="1" x14ac:dyDescent="0.25">
      <c r="A252" s="209"/>
      <c r="B252" s="1"/>
      <c r="C252" s="5"/>
      <c r="D252" s="5"/>
      <c r="E252" s="6"/>
      <c r="F252" s="189"/>
      <c r="G252" s="189"/>
      <c r="H252" s="156"/>
      <c r="I252" s="156"/>
      <c r="J252" s="156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  <c r="AA252" s="189"/>
      <c r="AB252" s="189"/>
      <c r="AC252" s="189"/>
      <c r="AD252" s="189"/>
      <c r="AE252" s="189"/>
      <c r="AF252" s="189"/>
      <c r="AG252" s="189"/>
      <c r="AH252" s="189"/>
      <c r="AI252" s="189"/>
      <c r="AJ252" s="3"/>
      <c r="AK252" s="3"/>
      <c r="AL252" s="3"/>
      <c r="AM252" s="3"/>
      <c r="AN252" s="3"/>
    </row>
    <row r="253" spans="1:40" ht="15.75" customHeight="1" x14ac:dyDescent="0.25">
      <c r="A253" s="209"/>
      <c r="B253" s="1"/>
      <c r="C253" s="5"/>
      <c r="D253" s="5"/>
      <c r="E253" s="6"/>
      <c r="F253" s="189"/>
      <c r="G253" s="189"/>
      <c r="H253" s="156"/>
      <c r="I253" s="156"/>
      <c r="J253" s="156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  <c r="AA253" s="189"/>
      <c r="AB253" s="189"/>
      <c r="AC253" s="189"/>
      <c r="AD253" s="189"/>
      <c r="AE253" s="189"/>
      <c r="AF253" s="189"/>
      <c r="AG253" s="189"/>
      <c r="AH253" s="189"/>
      <c r="AI253" s="189"/>
      <c r="AJ253" s="3"/>
      <c r="AK253" s="3"/>
      <c r="AL253" s="3"/>
      <c r="AM253" s="3"/>
      <c r="AN253" s="3"/>
    </row>
    <row r="254" spans="1:40" ht="15.75" customHeight="1" x14ac:dyDescent="0.25">
      <c r="A254" s="209"/>
      <c r="B254" s="1"/>
      <c r="C254" s="5"/>
      <c r="D254" s="5"/>
      <c r="E254" s="6"/>
      <c r="F254" s="189"/>
      <c r="G254" s="189"/>
      <c r="H254" s="156"/>
      <c r="I254" s="156"/>
      <c r="J254" s="156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  <c r="AA254" s="189"/>
      <c r="AB254" s="189"/>
      <c r="AC254" s="189"/>
      <c r="AD254" s="189"/>
      <c r="AE254" s="189"/>
      <c r="AF254" s="189"/>
      <c r="AG254" s="189"/>
      <c r="AH254" s="189"/>
      <c r="AI254" s="189"/>
      <c r="AJ254" s="3"/>
      <c r="AK254" s="3"/>
      <c r="AL254" s="3"/>
      <c r="AM254" s="3"/>
      <c r="AN254" s="3"/>
    </row>
    <row r="255" spans="1:40" ht="15.75" customHeight="1" x14ac:dyDescent="0.25">
      <c r="A255" s="209"/>
      <c r="B255" s="1"/>
      <c r="C255" s="5"/>
      <c r="D255" s="5"/>
      <c r="E255" s="6"/>
      <c r="F255" s="189"/>
      <c r="G255" s="189"/>
      <c r="H255" s="156"/>
      <c r="I255" s="156"/>
      <c r="J255" s="156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189"/>
      <c r="AA255" s="189"/>
      <c r="AB255" s="189"/>
      <c r="AC255" s="189"/>
      <c r="AD255" s="189"/>
      <c r="AE255" s="189"/>
      <c r="AF255" s="189"/>
      <c r="AG255" s="189"/>
      <c r="AH255" s="189"/>
      <c r="AI255" s="189"/>
      <c r="AJ255" s="3"/>
      <c r="AK255" s="3"/>
      <c r="AL255" s="3"/>
      <c r="AM255" s="3"/>
      <c r="AN255" s="3"/>
    </row>
    <row r="256" spans="1:40" ht="15.75" customHeight="1" x14ac:dyDescent="0.25">
      <c r="A256" s="209"/>
      <c r="B256" s="1"/>
      <c r="C256" s="5"/>
      <c r="D256" s="5"/>
      <c r="E256" s="6"/>
      <c r="F256" s="189"/>
      <c r="G256" s="189"/>
      <c r="H256" s="156"/>
      <c r="I256" s="156"/>
      <c r="J256" s="156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189"/>
      <c r="AA256" s="189"/>
      <c r="AB256" s="189"/>
      <c r="AC256" s="189"/>
      <c r="AD256" s="189"/>
      <c r="AE256" s="189"/>
      <c r="AF256" s="189"/>
      <c r="AG256" s="189"/>
      <c r="AH256" s="189"/>
      <c r="AI256" s="189"/>
      <c r="AJ256" s="3"/>
      <c r="AK256" s="3"/>
      <c r="AL256" s="3"/>
      <c r="AM256" s="3"/>
      <c r="AN256" s="3"/>
    </row>
    <row r="257" spans="1:40" ht="15.75" customHeight="1" x14ac:dyDescent="0.25">
      <c r="A257" s="209"/>
      <c r="B257" s="1"/>
      <c r="C257" s="5"/>
      <c r="D257" s="5"/>
      <c r="E257" s="6"/>
      <c r="F257" s="189"/>
      <c r="G257" s="189"/>
      <c r="H257" s="156"/>
      <c r="I257" s="156"/>
      <c r="J257" s="156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  <c r="AA257" s="189"/>
      <c r="AB257" s="189"/>
      <c r="AC257" s="189"/>
      <c r="AD257" s="189"/>
      <c r="AE257" s="189"/>
      <c r="AF257" s="189"/>
      <c r="AG257" s="189"/>
      <c r="AH257" s="189"/>
      <c r="AI257" s="189"/>
      <c r="AJ257" s="3"/>
      <c r="AK257" s="3"/>
      <c r="AL257" s="3"/>
      <c r="AM257" s="3"/>
      <c r="AN257" s="3"/>
    </row>
    <row r="258" spans="1:40" ht="15.75" customHeight="1" x14ac:dyDescent="0.25">
      <c r="A258" s="209"/>
      <c r="B258" s="1"/>
      <c r="C258" s="5"/>
      <c r="D258" s="5"/>
      <c r="E258" s="6"/>
      <c r="F258" s="189"/>
      <c r="G258" s="189"/>
      <c r="H258" s="156"/>
      <c r="I258" s="156"/>
      <c r="J258" s="156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3"/>
      <c r="AK258" s="3"/>
      <c r="AL258" s="3"/>
      <c r="AM258" s="3"/>
      <c r="AN258" s="3"/>
    </row>
    <row r="259" spans="1:40" ht="15.75" customHeight="1" x14ac:dyDescent="0.25">
      <c r="A259" s="209"/>
      <c r="B259" s="1"/>
      <c r="C259" s="5"/>
      <c r="D259" s="5"/>
      <c r="E259" s="6"/>
      <c r="F259" s="189"/>
      <c r="G259" s="189"/>
      <c r="H259" s="156"/>
      <c r="I259" s="156"/>
      <c r="J259" s="156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3"/>
      <c r="AK259" s="3"/>
      <c r="AL259" s="3"/>
      <c r="AM259" s="3"/>
      <c r="AN259" s="3"/>
    </row>
    <row r="260" spans="1:40" ht="15.75" customHeight="1" x14ac:dyDescent="0.25">
      <c r="A260" s="209"/>
      <c r="B260" s="1"/>
      <c r="C260" s="5"/>
      <c r="D260" s="5"/>
      <c r="E260" s="6"/>
      <c r="F260" s="189"/>
      <c r="G260" s="189"/>
      <c r="H260" s="156"/>
      <c r="I260" s="156"/>
      <c r="J260" s="156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3"/>
      <c r="AK260" s="3"/>
      <c r="AL260" s="3"/>
      <c r="AM260" s="3"/>
      <c r="AN260" s="3"/>
    </row>
    <row r="261" spans="1:40" ht="15.75" customHeight="1" x14ac:dyDescent="0.25">
      <c r="A261" s="209"/>
      <c r="B261" s="1"/>
      <c r="C261" s="5"/>
      <c r="D261" s="5"/>
      <c r="E261" s="6"/>
      <c r="F261" s="189"/>
      <c r="G261" s="189"/>
      <c r="H261" s="156"/>
      <c r="I261" s="156"/>
      <c r="J261" s="156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3"/>
      <c r="AK261" s="3"/>
      <c r="AL261" s="3"/>
      <c r="AM261" s="3"/>
      <c r="AN261" s="3"/>
    </row>
    <row r="262" spans="1:40" ht="15.75" customHeight="1" x14ac:dyDescent="0.25">
      <c r="A262" s="209"/>
      <c r="B262" s="1"/>
      <c r="C262" s="5"/>
      <c r="D262" s="5"/>
      <c r="E262" s="6"/>
      <c r="F262" s="189"/>
      <c r="G262" s="189"/>
      <c r="H262" s="156"/>
      <c r="I262" s="156"/>
      <c r="J262" s="156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3"/>
      <c r="AK262" s="3"/>
      <c r="AL262" s="3"/>
      <c r="AM262" s="3"/>
      <c r="AN262" s="3"/>
    </row>
    <row r="263" spans="1:40" ht="15.75" customHeight="1" x14ac:dyDescent="0.25">
      <c r="A263" s="209"/>
      <c r="B263" s="1"/>
      <c r="C263" s="5"/>
      <c r="D263" s="5"/>
      <c r="E263" s="6"/>
      <c r="F263" s="189"/>
      <c r="G263" s="189"/>
      <c r="H263" s="156"/>
      <c r="I263" s="156"/>
      <c r="J263" s="156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3"/>
      <c r="AK263" s="3"/>
      <c r="AL263" s="3"/>
      <c r="AM263" s="3"/>
      <c r="AN263" s="3"/>
    </row>
    <row r="264" spans="1:40" ht="15.75" customHeight="1" x14ac:dyDescent="0.25">
      <c r="A264" s="209"/>
      <c r="B264" s="1"/>
      <c r="C264" s="5"/>
      <c r="D264" s="5"/>
      <c r="E264" s="6"/>
      <c r="F264" s="189"/>
      <c r="G264" s="189"/>
      <c r="H264" s="156"/>
      <c r="I264" s="156"/>
      <c r="J264" s="156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3"/>
      <c r="AK264" s="3"/>
      <c r="AL264" s="3"/>
      <c r="AM264" s="3"/>
      <c r="AN264" s="3"/>
    </row>
    <row r="265" spans="1:40" ht="15.75" customHeight="1" x14ac:dyDescent="0.25">
      <c r="A265" s="209"/>
      <c r="B265" s="1"/>
      <c r="C265" s="5"/>
      <c r="D265" s="5"/>
      <c r="E265" s="6"/>
      <c r="F265" s="189"/>
      <c r="G265" s="189"/>
      <c r="H265" s="156"/>
      <c r="I265" s="156"/>
      <c r="J265" s="156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3"/>
      <c r="AK265" s="3"/>
      <c r="AL265" s="3"/>
      <c r="AM265" s="3"/>
      <c r="AN265" s="3"/>
    </row>
    <row r="266" spans="1:40" ht="15.75" customHeight="1" x14ac:dyDescent="0.25">
      <c r="A266" s="209"/>
      <c r="B266" s="1"/>
      <c r="C266" s="5"/>
      <c r="D266" s="5"/>
      <c r="E266" s="6"/>
      <c r="F266" s="189"/>
      <c r="G266" s="189"/>
      <c r="H266" s="156"/>
      <c r="I266" s="156"/>
      <c r="J266" s="156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3"/>
      <c r="AK266" s="3"/>
      <c r="AL266" s="3"/>
      <c r="AM266" s="3"/>
      <c r="AN266" s="3"/>
    </row>
    <row r="267" spans="1:40" ht="15.75" customHeight="1" x14ac:dyDescent="0.25">
      <c r="A267" s="209"/>
      <c r="B267" s="1"/>
      <c r="C267" s="5"/>
      <c r="D267" s="5"/>
      <c r="E267" s="6"/>
      <c r="F267" s="189"/>
      <c r="G267" s="189"/>
      <c r="H267" s="156"/>
      <c r="I267" s="156"/>
      <c r="J267" s="156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  <c r="AA267" s="189"/>
      <c r="AB267" s="189"/>
      <c r="AC267" s="189"/>
      <c r="AD267" s="189"/>
      <c r="AE267" s="189"/>
      <c r="AF267" s="189"/>
      <c r="AG267" s="189"/>
      <c r="AH267" s="189"/>
      <c r="AI267" s="189"/>
      <c r="AJ267" s="3"/>
      <c r="AK267" s="3"/>
      <c r="AL267" s="3"/>
      <c r="AM267" s="3"/>
      <c r="AN267" s="3"/>
    </row>
    <row r="268" spans="1:40" ht="15.75" customHeight="1" x14ac:dyDescent="0.25">
      <c r="A268" s="209"/>
      <c r="B268" s="1"/>
      <c r="C268" s="5"/>
      <c r="D268" s="5"/>
      <c r="E268" s="6"/>
      <c r="F268" s="189"/>
      <c r="G268" s="189"/>
      <c r="H268" s="156"/>
      <c r="I268" s="156"/>
      <c r="J268" s="156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  <c r="AA268" s="189"/>
      <c r="AB268" s="189"/>
      <c r="AC268" s="189"/>
      <c r="AD268" s="189"/>
      <c r="AE268" s="189"/>
      <c r="AF268" s="189"/>
      <c r="AG268" s="189"/>
      <c r="AH268" s="189"/>
      <c r="AI268" s="189"/>
      <c r="AJ268" s="3"/>
      <c r="AK268" s="3"/>
      <c r="AL268" s="3"/>
      <c r="AM268" s="3"/>
      <c r="AN268" s="3"/>
    </row>
    <row r="269" spans="1:40" ht="15.75" customHeight="1" x14ac:dyDescent="0.25">
      <c r="A269" s="209"/>
      <c r="B269" s="1"/>
      <c r="C269" s="5"/>
      <c r="D269" s="5"/>
      <c r="E269" s="6"/>
      <c r="F269" s="189"/>
      <c r="G269" s="189"/>
      <c r="H269" s="156"/>
      <c r="I269" s="156"/>
      <c r="J269" s="156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  <c r="AA269" s="189"/>
      <c r="AB269" s="189"/>
      <c r="AC269" s="189"/>
      <c r="AD269" s="189"/>
      <c r="AE269" s="189"/>
      <c r="AF269" s="189"/>
      <c r="AG269" s="189"/>
      <c r="AH269" s="189"/>
      <c r="AI269" s="189"/>
      <c r="AJ269" s="3"/>
      <c r="AK269" s="3"/>
      <c r="AL269" s="3"/>
      <c r="AM269" s="3"/>
      <c r="AN269" s="3"/>
    </row>
    <row r="270" spans="1:40" ht="15.75" customHeight="1" x14ac:dyDescent="0.25">
      <c r="A270" s="209"/>
      <c r="B270" s="1"/>
      <c r="C270" s="5"/>
      <c r="D270" s="5"/>
      <c r="E270" s="6"/>
      <c r="F270" s="189"/>
      <c r="G270" s="189"/>
      <c r="H270" s="156"/>
      <c r="I270" s="156"/>
      <c r="J270" s="156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  <c r="AA270" s="189"/>
      <c r="AB270" s="189"/>
      <c r="AC270" s="189"/>
      <c r="AD270" s="189"/>
      <c r="AE270" s="189"/>
      <c r="AF270" s="189"/>
      <c r="AG270" s="189"/>
      <c r="AH270" s="189"/>
      <c r="AI270" s="189"/>
      <c r="AJ270" s="3"/>
      <c r="AK270" s="3"/>
      <c r="AL270" s="3"/>
      <c r="AM270" s="3"/>
      <c r="AN270" s="3"/>
    </row>
    <row r="271" spans="1:40" ht="15.75" customHeight="1" x14ac:dyDescent="0.25">
      <c r="A271" s="209"/>
      <c r="B271" s="1"/>
      <c r="C271" s="5"/>
      <c r="D271" s="5"/>
      <c r="E271" s="6"/>
      <c r="F271" s="189"/>
      <c r="G271" s="189"/>
      <c r="H271" s="156"/>
      <c r="I271" s="156"/>
      <c r="J271" s="156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  <c r="AA271" s="189"/>
      <c r="AB271" s="189"/>
      <c r="AC271" s="189"/>
      <c r="AD271" s="189"/>
      <c r="AE271" s="189"/>
      <c r="AF271" s="189"/>
      <c r="AG271" s="189"/>
      <c r="AH271" s="189"/>
      <c r="AI271" s="189"/>
      <c r="AJ271" s="3"/>
      <c r="AK271" s="3"/>
      <c r="AL271" s="3"/>
      <c r="AM271" s="3"/>
      <c r="AN271" s="3"/>
    </row>
    <row r="272" spans="1:40" ht="15.75" customHeight="1" x14ac:dyDescent="0.25">
      <c r="A272" s="209"/>
      <c r="B272" s="1"/>
      <c r="C272" s="5"/>
      <c r="D272" s="5"/>
      <c r="E272" s="6"/>
      <c r="F272" s="189"/>
      <c r="G272" s="189"/>
      <c r="H272" s="156"/>
      <c r="I272" s="156"/>
      <c r="J272" s="156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3"/>
      <c r="AK272" s="3"/>
      <c r="AL272" s="3"/>
      <c r="AM272" s="3"/>
      <c r="AN272" s="3"/>
    </row>
    <row r="273" spans="1:40" ht="15.75" customHeight="1" x14ac:dyDescent="0.25">
      <c r="A273" s="209"/>
      <c r="B273" s="1"/>
      <c r="C273" s="5"/>
      <c r="D273" s="5"/>
      <c r="E273" s="6"/>
      <c r="F273" s="189"/>
      <c r="G273" s="189"/>
      <c r="H273" s="156"/>
      <c r="I273" s="156"/>
      <c r="J273" s="156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C273" s="189"/>
      <c r="AD273" s="189"/>
      <c r="AE273" s="189"/>
      <c r="AF273" s="189"/>
      <c r="AG273" s="189"/>
      <c r="AH273" s="189"/>
      <c r="AI273" s="189"/>
      <c r="AJ273" s="3"/>
      <c r="AK273" s="3"/>
      <c r="AL273" s="3"/>
      <c r="AM273" s="3"/>
      <c r="AN273" s="3"/>
    </row>
    <row r="274" spans="1:40" ht="15.75" customHeight="1" x14ac:dyDescent="0.25">
      <c r="A274" s="209"/>
      <c r="B274" s="1"/>
      <c r="C274" s="5"/>
      <c r="D274" s="5"/>
      <c r="E274" s="6"/>
      <c r="F274" s="189"/>
      <c r="G274" s="189"/>
      <c r="H274" s="156"/>
      <c r="I274" s="156"/>
      <c r="J274" s="156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C274" s="189"/>
      <c r="AD274" s="189"/>
      <c r="AE274" s="189"/>
      <c r="AF274" s="189"/>
      <c r="AG274" s="189"/>
      <c r="AH274" s="189"/>
      <c r="AI274" s="189"/>
      <c r="AJ274" s="3"/>
      <c r="AK274" s="3"/>
      <c r="AL274" s="3"/>
      <c r="AM274" s="3"/>
      <c r="AN274" s="3"/>
    </row>
    <row r="275" spans="1:40" ht="15.75" customHeight="1" x14ac:dyDescent="0.25">
      <c r="A275" s="209"/>
      <c r="B275" s="1"/>
      <c r="C275" s="5"/>
      <c r="D275" s="5"/>
      <c r="E275" s="6"/>
      <c r="F275" s="189"/>
      <c r="G275" s="189"/>
      <c r="H275" s="156"/>
      <c r="I275" s="156"/>
      <c r="J275" s="156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C275" s="189"/>
      <c r="AD275" s="189"/>
      <c r="AE275" s="189"/>
      <c r="AF275" s="189"/>
      <c r="AG275" s="189"/>
      <c r="AH275" s="189"/>
      <c r="AI275" s="189"/>
      <c r="AJ275" s="3"/>
      <c r="AK275" s="3"/>
      <c r="AL275" s="3"/>
      <c r="AM275" s="3"/>
      <c r="AN275" s="3"/>
    </row>
    <row r="276" spans="1:40" ht="15.75" customHeight="1" x14ac:dyDescent="0.25">
      <c r="A276" s="209"/>
      <c r="B276" s="1"/>
      <c r="C276" s="5"/>
      <c r="D276" s="5"/>
      <c r="E276" s="6"/>
      <c r="F276" s="189"/>
      <c r="G276" s="189"/>
      <c r="H276" s="156"/>
      <c r="I276" s="156"/>
      <c r="J276" s="156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3"/>
      <c r="AK276" s="3"/>
      <c r="AL276" s="3"/>
      <c r="AM276" s="3"/>
      <c r="AN276" s="3"/>
    </row>
    <row r="277" spans="1:40" ht="15.75" customHeight="1" x14ac:dyDescent="0.25">
      <c r="A277" s="209"/>
      <c r="B277" s="1"/>
      <c r="C277" s="5"/>
      <c r="D277" s="5"/>
      <c r="E277" s="6"/>
      <c r="F277" s="189"/>
      <c r="G277" s="189"/>
      <c r="H277" s="156"/>
      <c r="I277" s="156"/>
      <c r="J277" s="156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  <c r="AA277" s="189"/>
      <c r="AB277" s="189"/>
      <c r="AC277" s="189"/>
      <c r="AD277" s="189"/>
      <c r="AE277" s="189"/>
      <c r="AF277" s="189"/>
      <c r="AG277" s="189"/>
      <c r="AH277" s="189"/>
      <c r="AI277" s="189"/>
      <c r="AJ277" s="3"/>
      <c r="AK277" s="3"/>
      <c r="AL277" s="3"/>
      <c r="AM277" s="3"/>
      <c r="AN277" s="3"/>
    </row>
    <row r="278" spans="1:40" ht="15.75" customHeight="1" x14ac:dyDescent="0.25">
      <c r="A278" s="209"/>
      <c r="B278" s="1"/>
      <c r="C278" s="5"/>
      <c r="D278" s="5"/>
      <c r="E278" s="6"/>
      <c r="F278" s="189"/>
      <c r="G278" s="189"/>
      <c r="H278" s="156"/>
      <c r="I278" s="156"/>
      <c r="J278" s="156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  <c r="AA278" s="189"/>
      <c r="AB278" s="189"/>
      <c r="AC278" s="189"/>
      <c r="AD278" s="189"/>
      <c r="AE278" s="189"/>
      <c r="AF278" s="189"/>
      <c r="AG278" s="189"/>
      <c r="AH278" s="189"/>
      <c r="AI278" s="189"/>
      <c r="AJ278" s="3"/>
      <c r="AK278" s="3"/>
      <c r="AL278" s="3"/>
      <c r="AM278" s="3"/>
      <c r="AN278" s="3"/>
    </row>
    <row r="279" spans="1:40" ht="15.75" customHeight="1" x14ac:dyDescent="0.25">
      <c r="A279" s="209"/>
      <c r="B279" s="1"/>
      <c r="C279" s="5"/>
      <c r="D279" s="5"/>
      <c r="E279" s="6"/>
      <c r="F279" s="189"/>
      <c r="G279" s="189"/>
      <c r="H279" s="156"/>
      <c r="I279" s="156"/>
      <c r="J279" s="156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  <c r="AA279" s="189"/>
      <c r="AB279" s="189"/>
      <c r="AC279" s="189"/>
      <c r="AD279" s="189"/>
      <c r="AE279" s="189"/>
      <c r="AF279" s="189"/>
      <c r="AG279" s="189"/>
      <c r="AH279" s="189"/>
      <c r="AI279" s="189"/>
      <c r="AJ279" s="3"/>
      <c r="AK279" s="3"/>
      <c r="AL279" s="3"/>
      <c r="AM279" s="3"/>
      <c r="AN279" s="3"/>
    </row>
    <row r="280" spans="1:40" ht="15.75" customHeight="1" x14ac:dyDescent="0.25">
      <c r="A280" s="209"/>
      <c r="B280" s="1"/>
      <c r="C280" s="5"/>
      <c r="D280" s="5"/>
      <c r="E280" s="6"/>
      <c r="F280" s="189"/>
      <c r="G280" s="189"/>
      <c r="H280" s="156"/>
      <c r="I280" s="156"/>
      <c r="J280" s="156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189"/>
      <c r="AC280" s="189"/>
      <c r="AD280" s="189"/>
      <c r="AE280" s="189"/>
      <c r="AF280" s="189"/>
      <c r="AG280" s="189"/>
      <c r="AH280" s="189"/>
      <c r="AI280" s="189"/>
      <c r="AJ280" s="3"/>
      <c r="AK280" s="3"/>
      <c r="AL280" s="3"/>
      <c r="AM280" s="3"/>
      <c r="AN280" s="3"/>
    </row>
    <row r="281" spans="1:40" ht="15.75" customHeight="1" x14ac:dyDescent="0.25">
      <c r="A281" s="209"/>
      <c r="B281" s="1"/>
      <c r="C281" s="5"/>
      <c r="D281" s="5"/>
      <c r="E281" s="6"/>
      <c r="F281" s="189"/>
      <c r="G281" s="189"/>
      <c r="H281" s="156"/>
      <c r="I281" s="156"/>
      <c r="J281" s="156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  <c r="AA281" s="189"/>
      <c r="AB281" s="189"/>
      <c r="AC281" s="189"/>
      <c r="AD281" s="189"/>
      <c r="AE281" s="189"/>
      <c r="AF281" s="189"/>
      <c r="AG281" s="189"/>
      <c r="AH281" s="189"/>
      <c r="AI281" s="189"/>
      <c r="AJ281" s="3"/>
      <c r="AK281" s="3"/>
      <c r="AL281" s="3"/>
      <c r="AM281" s="3"/>
      <c r="AN281" s="3"/>
    </row>
    <row r="282" spans="1:40" ht="15.75" customHeight="1" x14ac:dyDescent="0.25">
      <c r="A282" s="209"/>
      <c r="B282" s="1"/>
      <c r="C282" s="5"/>
      <c r="D282" s="5"/>
      <c r="E282" s="6"/>
      <c r="F282" s="189"/>
      <c r="G282" s="189"/>
      <c r="H282" s="156"/>
      <c r="I282" s="156"/>
      <c r="J282" s="156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  <c r="AA282" s="189"/>
      <c r="AB282" s="189"/>
      <c r="AC282" s="189"/>
      <c r="AD282" s="189"/>
      <c r="AE282" s="189"/>
      <c r="AF282" s="189"/>
      <c r="AG282" s="189"/>
      <c r="AH282" s="189"/>
      <c r="AI282" s="189"/>
      <c r="AJ282" s="3"/>
      <c r="AK282" s="3"/>
      <c r="AL282" s="3"/>
      <c r="AM282" s="3"/>
      <c r="AN282" s="3"/>
    </row>
    <row r="283" spans="1:40" ht="15.75" customHeight="1" x14ac:dyDescent="0.25">
      <c r="A283" s="209"/>
      <c r="B283" s="1"/>
      <c r="C283" s="5"/>
      <c r="D283" s="5"/>
      <c r="E283" s="6"/>
      <c r="F283" s="189"/>
      <c r="G283" s="189"/>
      <c r="H283" s="156"/>
      <c r="I283" s="156"/>
      <c r="J283" s="156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  <c r="AA283" s="189"/>
      <c r="AB283" s="189"/>
      <c r="AC283" s="189"/>
      <c r="AD283" s="189"/>
      <c r="AE283" s="189"/>
      <c r="AF283" s="189"/>
      <c r="AG283" s="189"/>
      <c r="AH283" s="189"/>
      <c r="AI283" s="189"/>
      <c r="AJ283" s="3"/>
      <c r="AK283" s="3"/>
      <c r="AL283" s="3"/>
      <c r="AM283" s="3"/>
      <c r="AN283" s="3"/>
    </row>
    <row r="284" spans="1:40" ht="15.75" customHeight="1" x14ac:dyDescent="0.25">
      <c r="A284" s="209"/>
      <c r="B284" s="1"/>
      <c r="C284" s="5"/>
      <c r="D284" s="5"/>
      <c r="E284" s="6"/>
      <c r="F284" s="189"/>
      <c r="G284" s="189"/>
      <c r="H284" s="156"/>
      <c r="I284" s="156"/>
      <c r="J284" s="156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  <c r="AA284" s="189"/>
      <c r="AB284" s="189"/>
      <c r="AC284" s="189"/>
      <c r="AD284" s="189"/>
      <c r="AE284" s="189"/>
      <c r="AF284" s="189"/>
      <c r="AG284" s="189"/>
      <c r="AH284" s="189"/>
      <c r="AI284" s="189"/>
      <c r="AJ284" s="3"/>
      <c r="AK284" s="3"/>
      <c r="AL284" s="3"/>
      <c r="AM284" s="3"/>
      <c r="AN284" s="3"/>
    </row>
    <row r="285" spans="1:40" ht="15.75" customHeight="1" x14ac:dyDescent="0.25">
      <c r="A285" s="209"/>
      <c r="B285" s="1"/>
      <c r="C285" s="5"/>
      <c r="D285" s="5"/>
      <c r="E285" s="6"/>
      <c r="F285" s="189"/>
      <c r="G285" s="189"/>
      <c r="H285" s="156"/>
      <c r="I285" s="156"/>
      <c r="J285" s="156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89"/>
      <c r="AB285" s="189"/>
      <c r="AC285" s="189"/>
      <c r="AD285" s="189"/>
      <c r="AE285" s="189"/>
      <c r="AF285" s="189"/>
      <c r="AG285" s="189"/>
      <c r="AH285" s="189"/>
      <c r="AI285" s="189"/>
      <c r="AJ285" s="3"/>
      <c r="AK285" s="3"/>
      <c r="AL285" s="3"/>
      <c r="AM285" s="3"/>
      <c r="AN285" s="3"/>
    </row>
    <row r="286" spans="1:40" ht="15.75" customHeight="1" x14ac:dyDescent="0.25">
      <c r="A286" s="209"/>
      <c r="B286" s="1"/>
      <c r="C286" s="5"/>
      <c r="D286" s="5"/>
      <c r="E286" s="6"/>
      <c r="F286" s="189"/>
      <c r="G286" s="189"/>
      <c r="H286" s="156"/>
      <c r="I286" s="156"/>
      <c r="J286" s="156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  <c r="AA286" s="189"/>
      <c r="AB286" s="189"/>
      <c r="AC286" s="189"/>
      <c r="AD286" s="189"/>
      <c r="AE286" s="189"/>
      <c r="AF286" s="189"/>
      <c r="AG286" s="189"/>
      <c r="AH286" s="189"/>
      <c r="AI286" s="189"/>
      <c r="AJ286" s="3"/>
      <c r="AK286" s="3"/>
      <c r="AL286" s="3"/>
      <c r="AM286" s="3"/>
      <c r="AN286" s="3"/>
    </row>
    <row r="287" spans="1:40" ht="15.75" customHeight="1" x14ac:dyDescent="0.25">
      <c r="A287" s="209"/>
      <c r="B287" s="1"/>
      <c r="C287" s="5"/>
      <c r="D287" s="5"/>
      <c r="E287" s="6"/>
      <c r="F287" s="189"/>
      <c r="G287" s="189"/>
      <c r="H287" s="156"/>
      <c r="I287" s="156"/>
      <c r="J287" s="156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  <c r="AA287" s="189"/>
      <c r="AB287" s="189"/>
      <c r="AC287" s="189"/>
      <c r="AD287" s="189"/>
      <c r="AE287" s="189"/>
      <c r="AF287" s="189"/>
      <c r="AG287" s="189"/>
      <c r="AH287" s="189"/>
      <c r="AI287" s="189"/>
      <c r="AJ287" s="3"/>
      <c r="AK287" s="3"/>
      <c r="AL287" s="3"/>
      <c r="AM287" s="3"/>
      <c r="AN287" s="3"/>
    </row>
    <row r="288" spans="1:40" ht="15.75" customHeight="1" x14ac:dyDescent="0.25">
      <c r="A288" s="209"/>
      <c r="B288" s="1"/>
      <c r="C288" s="5"/>
      <c r="D288" s="5"/>
      <c r="E288" s="6"/>
      <c r="F288" s="189"/>
      <c r="G288" s="189"/>
      <c r="H288" s="156"/>
      <c r="I288" s="156"/>
      <c r="J288" s="156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  <c r="AA288" s="189"/>
      <c r="AB288" s="189"/>
      <c r="AC288" s="189"/>
      <c r="AD288" s="189"/>
      <c r="AE288" s="189"/>
      <c r="AF288" s="189"/>
      <c r="AG288" s="189"/>
      <c r="AH288" s="189"/>
      <c r="AI288" s="189"/>
      <c r="AJ288" s="3"/>
      <c r="AK288" s="3"/>
      <c r="AL288" s="3"/>
      <c r="AM288" s="3"/>
      <c r="AN288" s="3"/>
    </row>
    <row r="289" spans="1:40" ht="15.75" customHeight="1" x14ac:dyDescent="0.25">
      <c r="A289" s="209"/>
      <c r="B289" s="1"/>
      <c r="C289" s="5"/>
      <c r="D289" s="5"/>
      <c r="E289" s="6"/>
      <c r="F289" s="189"/>
      <c r="G289" s="189"/>
      <c r="H289" s="156"/>
      <c r="I289" s="156"/>
      <c r="J289" s="156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  <c r="Z289" s="189"/>
      <c r="AA289" s="189"/>
      <c r="AB289" s="189"/>
      <c r="AC289" s="189"/>
      <c r="AD289" s="189"/>
      <c r="AE289" s="189"/>
      <c r="AF289" s="189"/>
      <c r="AG289" s="189"/>
      <c r="AH289" s="189"/>
      <c r="AI289" s="189"/>
      <c r="AJ289" s="3"/>
      <c r="AK289" s="3"/>
      <c r="AL289" s="3"/>
      <c r="AM289" s="3"/>
      <c r="AN289" s="3"/>
    </row>
    <row r="290" spans="1:40" ht="15.75" customHeight="1" x14ac:dyDescent="0.25">
      <c r="A290" s="209"/>
      <c r="B290" s="1"/>
      <c r="C290" s="5"/>
      <c r="D290" s="5"/>
      <c r="E290" s="6"/>
      <c r="F290" s="189"/>
      <c r="G290" s="189"/>
      <c r="H290" s="156"/>
      <c r="I290" s="156"/>
      <c r="J290" s="156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  <c r="AA290" s="189"/>
      <c r="AB290" s="189"/>
      <c r="AC290" s="189"/>
      <c r="AD290" s="189"/>
      <c r="AE290" s="189"/>
      <c r="AF290" s="189"/>
      <c r="AG290" s="189"/>
      <c r="AH290" s="189"/>
      <c r="AI290" s="189"/>
      <c r="AJ290" s="3"/>
      <c r="AK290" s="3"/>
      <c r="AL290" s="3"/>
      <c r="AM290" s="3"/>
      <c r="AN290" s="3"/>
    </row>
    <row r="291" spans="1:40" ht="15.75" customHeight="1" x14ac:dyDescent="0.25">
      <c r="A291" s="209"/>
      <c r="B291" s="1"/>
      <c r="C291" s="5"/>
      <c r="D291" s="5"/>
      <c r="E291" s="6"/>
      <c r="F291" s="189"/>
      <c r="G291" s="189"/>
      <c r="H291" s="156"/>
      <c r="I291" s="156"/>
      <c r="J291" s="156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  <c r="AA291" s="189"/>
      <c r="AB291" s="189"/>
      <c r="AC291" s="189"/>
      <c r="AD291" s="189"/>
      <c r="AE291" s="189"/>
      <c r="AF291" s="189"/>
      <c r="AG291" s="189"/>
      <c r="AH291" s="189"/>
      <c r="AI291" s="189"/>
      <c r="AJ291" s="3"/>
      <c r="AK291" s="3"/>
      <c r="AL291" s="3"/>
      <c r="AM291" s="3"/>
      <c r="AN291" s="3"/>
    </row>
    <row r="292" spans="1:40" ht="15.75" customHeight="1" x14ac:dyDescent="0.25">
      <c r="A292" s="209"/>
      <c r="B292" s="1"/>
      <c r="C292" s="5"/>
      <c r="D292" s="5"/>
      <c r="E292" s="6"/>
      <c r="F292" s="189"/>
      <c r="G292" s="189"/>
      <c r="H292" s="156"/>
      <c r="I292" s="156"/>
      <c r="J292" s="156"/>
      <c r="K292" s="18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  <c r="Y292" s="189"/>
      <c r="Z292" s="189"/>
      <c r="AA292" s="189"/>
      <c r="AB292" s="189"/>
      <c r="AC292" s="189"/>
      <c r="AD292" s="189"/>
      <c r="AE292" s="189"/>
      <c r="AF292" s="189"/>
      <c r="AG292" s="189"/>
      <c r="AH292" s="189"/>
      <c r="AI292" s="189"/>
      <c r="AJ292" s="3"/>
      <c r="AK292" s="3"/>
      <c r="AL292" s="3"/>
      <c r="AM292" s="3"/>
      <c r="AN292" s="3"/>
    </row>
    <row r="293" spans="1:40" ht="15.75" customHeight="1" x14ac:dyDescent="0.25">
      <c r="A293" s="209"/>
      <c r="B293" s="1"/>
      <c r="C293" s="5"/>
      <c r="D293" s="5"/>
      <c r="E293" s="6"/>
      <c r="F293" s="189"/>
      <c r="G293" s="189"/>
      <c r="H293" s="156"/>
      <c r="I293" s="156"/>
      <c r="J293" s="156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  <c r="AA293" s="189"/>
      <c r="AB293" s="189"/>
      <c r="AC293" s="189"/>
      <c r="AD293" s="189"/>
      <c r="AE293" s="189"/>
      <c r="AF293" s="189"/>
      <c r="AG293" s="189"/>
      <c r="AH293" s="189"/>
      <c r="AI293" s="189"/>
      <c r="AJ293" s="3"/>
      <c r="AK293" s="3"/>
      <c r="AL293" s="3"/>
      <c r="AM293" s="3"/>
      <c r="AN293" s="3"/>
    </row>
    <row r="294" spans="1:40" ht="15.75" customHeight="1" x14ac:dyDescent="0.25">
      <c r="A294" s="209"/>
      <c r="B294" s="1"/>
      <c r="C294" s="5"/>
      <c r="D294" s="5"/>
      <c r="E294" s="6"/>
      <c r="F294" s="189"/>
      <c r="G294" s="189"/>
      <c r="H294" s="156"/>
      <c r="I294" s="156"/>
      <c r="J294" s="156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C294" s="189"/>
      <c r="AD294" s="189"/>
      <c r="AE294" s="189"/>
      <c r="AF294" s="189"/>
      <c r="AG294" s="189"/>
      <c r="AH294" s="189"/>
      <c r="AI294" s="189"/>
      <c r="AJ294" s="3"/>
      <c r="AK294" s="3"/>
      <c r="AL294" s="3"/>
      <c r="AM294" s="3"/>
      <c r="AN294" s="3"/>
    </row>
    <row r="295" spans="1:40" ht="15.75" customHeight="1" x14ac:dyDescent="0.25">
      <c r="A295" s="209"/>
      <c r="B295" s="1"/>
      <c r="C295" s="5"/>
      <c r="D295" s="5"/>
      <c r="E295" s="6"/>
      <c r="F295" s="189"/>
      <c r="G295" s="189"/>
      <c r="H295" s="156"/>
      <c r="I295" s="156"/>
      <c r="J295" s="156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C295" s="189"/>
      <c r="AD295" s="189"/>
      <c r="AE295" s="189"/>
      <c r="AF295" s="189"/>
      <c r="AG295" s="189"/>
      <c r="AH295" s="189"/>
      <c r="AI295" s="189"/>
      <c r="AJ295" s="3"/>
      <c r="AK295" s="3"/>
      <c r="AL295" s="3"/>
      <c r="AM295" s="3"/>
      <c r="AN295" s="3"/>
    </row>
    <row r="296" spans="1:40" ht="15.75" customHeight="1" x14ac:dyDescent="0.25">
      <c r="A296" s="209"/>
      <c r="B296" s="1"/>
      <c r="C296" s="5"/>
      <c r="D296" s="5"/>
      <c r="E296" s="6"/>
      <c r="F296" s="189"/>
      <c r="G296" s="189"/>
      <c r="H296" s="156"/>
      <c r="I296" s="156"/>
      <c r="J296" s="156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  <c r="AA296" s="189"/>
      <c r="AB296" s="189"/>
      <c r="AC296" s="189"/>
      <c r="AD296" s="189"/>
      <c r="AE296" s="189"/>
      <c r="AF296" s="189"/>
      <c r="AG296" s="189"/>
      <c r="AH296" s="189"/>
      <c r="AI296" s="189"/>
      <c r="AJ296" s="3"/>
      <c r="AK296" s="3"/>
      <c r="AL296" s="3"/>
      <c r="AM296" s="3"/>
      <c r="AN296" s="3"/>
    </row>
    <row r="297" spans="1:40" ht="15.75" customHeight="1" x14ac:dyDescent="0.25">
      <c r="A297" s="209"/>
      <c r="B297" s="1"/>
      <c r="C297" s="5"/>
      <c r="D297" s="5"/>
      <c r="E297" s="6"/>
      <c r="F297" s="189"/>
      <c r="G297" s="189"/>
      <c r="H297" s="156"/>
      <c r="I297" s="156"/>
      <c r="J297" s="156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  <c r="AA297" s="189"/>
      <c r="AB297" s="189"/>
      <c r="AC297" s="189"/>
      <c r="AD297" s="189"/>
      <c r="AE297" s="189"/>
      <c r="AF297" s="189"/>
      <c r="AG297" s="189"/>
      <c r="AH297" s="189"/>
      <c r="AI297" s="189"/>
      <c r="AJ297" s="3"/>
      <c r="AK297" s="3"/>
      <c r="AL297" s="3"/>
      <c r="AM297" s="3"/>
      <c r="AN297" s="3"/>
    </row>
    <row r="298" spans="1:40" ht="15.75" customHeight="1" x14ac:dyDescent="0.25">
      <c r="A298" s="209"/>
      <c r="B298" s="1"/>
      <c r="C298" s="5"/>
      <c r="D298" s="5"/>
      <c r="E298" s="6"/>
      <c r="F298" s="189"/>
      <c r="G298" s="189"/>
      <c r="H298" s="156"/>
      <c r="I298" s="156"/>
      <c r="J298" s="156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189"/>
      <c r="AC298" s="189"/>
      <c r="AD298" s="189"/>
      <c r="AE298" s="189"/>
      <c r="AF298" s="189"/>
      <c r="AG298" s="189"/>
      <c r="AH298" s="189"/>
      <c r="AI298" s="189"/>
      <c r="AJ298" s="3"/>
      <c r="AK298" s="3"/>
      <c r="AL298" s="3"/>
      <c r="AM298" s="3"/>
      <c r="AN298" s="3"/>
    </row>
    <row r="299" spans="1:40" ht="15.75" customHeight="1" x14ac:dyDescent="0.25">
      <c r="A299" s="209"/>
      <c r="B299" s="1"/>
      <c r="C299" s="5"/>
      <c r="D299" s="5"/>
      <c r="E299" s="6"/>
      <c r="F299" s="189"/>
      <c r="G299" s="189"/>
      <c r="H299" s="156"/>
      <c r="I299" s="156"/>
      <c r="J299" s="156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  <c r="Z299" s="189"/>
      <c r="AA299" s="189"/>
      <c r="AB299" s="189"/>
      <c r="AC299" s="189"/>
      <c r="AD299" s="189"/>
      <c r="AE299" s="189"/>
      <c r="AF299" s="189"/>
      <c r="AG299" s="189"/>
      <c r="AH299" s="189"/>
      <c r="AI299" s="189"/>
      <c r="AJ299" s="3"/>
      <c r="AK299" s="3"/>
      <c r="AL299" s="3"/>
      <c r="AM299" s="3"/>
      <c r="AN299" s="3"/>
    </row>
    <row r="300" spans="1:40" ht="15.75" customHeight="1" x14ac:dyDescent="0.25">
      <c r="A300" s="209"/>
      <c r="B300" s="1"/>
      <c r="C300" s="5"/>
      <c r="D300" s="5"/>
      <c r="E300" s="6"/>
      <c r="F300" s="189"/>
      <c r="G300" s="189"/>
      <c r="H300" s="156"/>
      <c r="I300" s="156"/>
      <c r="J300" s="156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  <c r="AA300" s="189"/>
      <c r="AB300" s="189"/>
      <c r="AC300" s="189"/>
      <c r="AD300" s="189"/>
      <c r="AE300" s="189"/>
      <c r="AF300" s="189"/>
      <c r="AG300" s="189"/>
      <c r="AH300" s="189"/>
      <c r="AI300" s="189"/>
      <c r="AJ300" s="3"/>
      <c r="AK300" s="3"/>
      <c r="AL300" s="3"/>
      <c r="AM300" s="3"/>
      <c r="AN300" s="3"/>
    </row>
    <row r="301" spans="1:40" ht="15.75" customHeight="1" x14ac:dyDescent="0.25">
      <c r="A301" s="209"/>
      <c r="B301" s="1"/>
      <c r="C301" s="5"/>
      <c r="D301" s="5"/>
      <c r="E301" s="6"/>
      <c r="F301" s="189"/>
      <c r="G301" s="189"/>
      <c r="H301" s="156"/>
      <c r="I301" s="156"/>
      <c r="J301" s="156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  <c r="Z301" s="189"/>
      <c r="AA301" s="189"/>
      <c r="AB301" s="189"/>
      <c r="AC301" s="189"/>
      <c r="AD301" s="189"/>
      <c r="AE301" s="189"/>
      <c r="AF301" s="189"/>
      <c r="AG301" s="189"/>
      <c r="AH301" s="189"/>
      <c r="AI301" s="189"/>
      <c r="AJ301" s="3"/>
      <c r="AK301" s="3"/>
      <c r="AL301" s="3"/>
      <c r="AM301" s="3"/>
      <c r="AN301" s="3"/>
    </row>
    <row r="302" spans="1:40" ht="15.75" customHeight="1" x14ac:dyDescent="0.25">
      <c r="A302" s="209"/>
      <c r="B302" s="1"/>
      <c r="C302" s="5"/>
      <c r="D302" s="5"/>
      <c r="E302" s="6"/>
      <c r="F302" s="189"/>
      <c r="G302" s="189"/>
      <c r="H302" s="156"/>
      <c r="I302" s="156"/>
      <c r="J302" s="156"/>
      <c r="K302" s="18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3"/>
      <c r="AK302" s="3"/>
      <c r="AL302" s="3"/>
      <c r="AM302" s="3"/>
      <c r="AN302" s="3"/>
    </row>
    <row r="303" spans="1:40" ht="15.75" customHeight="1" x14ac:dyDescent="0.25">
      <c r="A303" s="209"/>
      <c r="B303" s="1"/>
      <c r="C303" s="5"/>
      <c r="D303" s="5"/>
      <c r="E303" s="6"/>
      <c r="F303" s="189"/>
      <c r="G303" s="189"/>
      <c r="H303" s="156"/>
      <c r="I303" s="156"/>
      <c r="J303" s="156"/>
      <c r="K303" s="18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89"/>
      <c r="Z303" s="189"/>
      <c r="AA303" s="189"/>
      <c r="AB303" s="189"/>
      <c r="AC303" s="189"/>
      <c r="AD303" s="189"/>
      <c r="AE303" s="189"/>
      <c r="AF303" s="189"/>
      <c r="AG303" s="189"/>
      <c r="AH303" s="189"/>
      <c r="AI303" s="189"/>
      <c r="AJ303" s="3"/>
      <c r="AK303" s="3"/>
      <c r="AL303" s="3"/>
      <c r="AM303" s="3"/>
      <c r="AN303" s="3"/>
    </row>
    <row r="304" spans="1:40" ht="15.75" customHeight="1" x14ac:dyDescent="0.25">
      <c r="A304" s="209"/>
      <c r="B304" s="1"/>
      <c r="C304" s="5"/>
      <c r="D304" s="5"/>
      <c r="E304" s="6"/>
      <c r="F304" s="189"/>
      <c r="G304" s="189"/>
      <c r="H304" s="156"/>
      <c r="I304" s="156"/>
      <c r="J304" s="156"/>
      <c r="K304" s="189"/>
      <c r="L304" s="189"/>
      <c r="M304" s="189"/>
      <c r="N304" s="189"/>
      <c r="O304" s="189"/>
      <c r="P304" s="189"/>
      <c r="Q304" s="189"/>
      <c r="R304" s="189"/>
      <c r="S304" s="189"/>
      <c r="T304" s="189"/>
      <c r="U304" s="189"/>
      <c r="V304" s="189"/>
      <c r="W304" s="189"/>
      <c r="X304" s="189"/>
      <c r="Y304" s="189"/>
      <c r="Z304" s="189"/>
      <c r="AA304" s="189"/>
      <c r="AB304" s="189"/>
      <c r="AC304" s="189"/>
      <c r="AD304" s="189"/>
      <c r="AE304" s="189"/>
      <c r="AF304" s="189"/>
      <c r="AG304" s="189"/>
      <c r="AH304" s="189"/>
      <c r="AI304" s="189"/>
      <c r="AJ304" s="3"/>
      <c r="AK304" s="3"/>
      <c r="AL304" s="3"/>
      <c r="AM304" s="3"/>
      <c r="AN304" s="3"/>
    </row>
    <row r="305" spans="1:40" ht="15.75" customHeight="1" x14ac:dyDescent="0.25">
      <c r="A305" s="209"/>
      <c r="B305" s="1"/>
      <c r="C305" s="5"/>
      <c r="D305" s="5"/>
      <c r="E305" s="6"/>
      <c r="F305" s="189"/>
      <c r="G305" s="189"/>
      <c r="H305" s="156"/>
      <c r="I305" s="156"/>
      <c r="J305" s="156"/>
      <c r="K305" s="189"/>
      <c r="L305" s="189"/>
      <c r="M305" s="189"/>
      <c r="N305" s="189"/>
      <c r="O305" s="189"/>
      <c r="P305" s="189"/>
      <c r="Q305" s="189"/>
      <c r="R305" s="189"/>
      <c r="S305" s="189"/>
      <c r="T305" s="189"/>
      <c r="U305" s="189"/>
      <c r="V305" s="189"/>
      <c r="W305" s="189"/>
      <c r="X305" s="189"/>
      <c r="Y305" s="189"/>
      <c r="Z305" s="189"/>
      <c r="AA305" s="189"/>
      <c r="AB305" s="189"/>
      <c r="AC305" s="189"/>
      <c r="AD305" s="189"/>
      <c r="AE305" s="189"/>
      <c r="AF305" s="189"/>
      <c r="AG305" s="189"/>
      <c r="AH305" s="189"/>
      <c r="AI305" s="189"/>
      <c r="AJ305" s="3"/>
      <c r="AK305" s="3"/>
      <c r="AL305" s="3"/>
      <c r="AM305" s="3"/>
      <c r="AN305" s="3"/>
    </row>
    <row r="306" spans="1:40" ht="15.75" customHeight="1" x14ac:dyDescent="0.25">
      <c r="A306" s="209"/>
      <c r="B306" s="1"/>
      <c r="C306" s="5"/>
      <c r="D306" s="5"/>
      <c r="E306" s="6"/>
      <c r="F306" s="189"/>
      <c r="G306" s="189"/>
      <c r="H306" s="156"/>
      <c r="I306" s="156"/>
      <c r="J306" s="156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  <c r="V306" s="189"/>
      <c r="W306" s="189"/>
      <c r="X306" s="189"/>
      <c r="Y306" s="189"/>
      <c r="Z306" s="189"/>
      <c r="AA306" s="189"/>
      <c r="AB306" s="189"/>
      <c r="AC306" s="189"/>
      <c r="AD306" s="189"/>
      <c r="AE306" s="189"/>
      <c r="AF306" s="189"/>
      <c r="AG306" s="189"/>
      <c r="AH306" s="189"/>
      <c r="AI306" s="189"/>
      <c r="AJ306" s="3"/>
      <c r="AK306" s="3"/>
      <c r="AL306" s="3"/>
      <c r="AM306" s="3"/>
      <c r="AN306" s="3"/>
    </row>
    <row r="307" spans="1:40" ht="15.75" customHeight="1" x14ac:dyDescent="0.25">
      <c r="A307" s="209"/>
      <c r="B307" s="1"/>
      <c r="C307" s="5"/>
      <c r="D307" s="5"/>
      <c r="E307" s="6"/>
      <c r="F307" s="189"/>
      <c r="G307" s="189"/>
      <c r="H307" s="156"/>
      <c r="I307" s="156"/>
      <c r="J307" s="156"/>
      <c r="K307" s="18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  <c r="Y307" s="189"/>
      <c r="Z307" s="189"/>
      <c r="AA307" s="189"/>
      <c r="AB307" s="189"/>
      <c r="AC307" s="189"/>
      <c r="AD307" s="189"/>
      <c r="AE307" s="189"/>
      <c r="AF307" s="189"/>
      <c r="AG307" s="189"/>
      <c r="AH307" s="189"/>
      <c r="AI307" s="189"/>
      <c r="AJ307" s="3"/>
      <c r="AK307" s="3"/>
      <c r="AL307" s="3"/>
      <c r="AM307" s="3"/>
      <c r="AN307" s="3"/>
    </row>
    <row r="308" spans="1:40" ht="15.75" customHeight="1" x14ac:dyDescent="0.25">
      <c r="A308" s="209"/>
      <c r="B308" s="1"/>
      <c r="C308" s="5"/>
      <c r="D308" s="5"/>
      <c r="E308" s="6"/>
      <c r="F308" s="189"/>
      <c r="G308" s="189"/>
      <c r="H308" s="156"/>
      <c r="I308" s="156"/>
      <c r="J308" s="156"/>
      <c r="K308" s="189"/>
      <c r="L308" s="189"/>
      <c r="M308" s="189"/>
      <c r="N308" s="189"/>
      <c r="O308" s="189"/>
      <c r="P308" s="189"/>
      <c r="Q308" s="189"/>
      <c r="R308" s="189"/>
      <c r="S308" s="189"/>
      <c r="T308" s="189"/>
      <c r="U308" s="189"/>
      <c r="V308" s="189"/>
      <c r="W308" s="189"/>
      <c r="X308" s="189"/>
      <c r="Y308" s="189"/>
      <c r="Z308" s="189"/>
      <c r="AA308" s="189"/>
      <c r="AB308" s="189"/>
      <c r="AC308" s="189"/>
      <c r="AD308" s="189"/>
      <c r="AE308" s="189"/>
      <c r="AF308" s="189"/>
      <c r="AG308" s="189"/>
      <c r="AH308" s="189"/>
      <c r="AI308" s="189"/>
      <c r="AJ308" s="3"/>
      <c r="AK308" s="3"/>
      <c r="AL308" s="3"/>
      <c r="AM308" s="3"/>
      <c r="AN308" s="3"/>
    </row>
    <row r="309" spans="1:40" ht="15.75" customHeight="1" x14ac:dyDescent="0.25">
      <c r="A309" s="209"/>
      <c r="B309" s="1"/>
      <c r="C309" s="5"/>
      <c r="D309" s="5"/>
      <c r="E309" s="6"/>
      <c r="F309" s="189"/>
      <c r="G309" s="189"/>
      <c r="H309" s="156"/>
      <c r="I309" s="156"/>
      <c r="J309" s="156"/>
      <c r="K309" s="18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  <c r="Y309" s="189"/>
      <c r="Z309" s="189"/>
      <c r="AA309" s="189"/>
      <c r="AB309" s="189"/>
      <c r="AC309" s="189"/>
      <c r="AD309" s="189"/>
      <c r="AE309" s="189"/>
      <c r="AF309" s="189"/>
      <c r="AG309" s="189"/>
      <c r="AH309" s="189"/>
      <c r="AI309" s="189"/>
      <c r="AJ309" s="3"/>
      <c r="AK309" s="3"/>
      <c r="AL309" s="3"/>
      <c r="AM309" s="3"/>
      <c r="AN309" s="3"/>
    </row>
    <row r="310" spans="1:40" ht="15.75" customHeight="1" x14ac:dyDescent="0.25">
      <c r="A310" s="209"/>
      <c r="B310" s="1"/>
      <c r="C310" s="5"/>
      <c r="D310" s="5"/>
      <c r="E310" s="6"/>
      <c r="F310" s="189"/>
      <c r="G310" s="189"/>
      <c r="H310" s="156"/>
      <c r="I310" s="156"/>
      <c r="J310" s="156"/>
      <c r="K310" s="189"/>
      <c r="L310" s="189"/>
      <c r="M310" s="189"/>
      <c r="N310" s="189"/>
      <c r="O310" s="189"/>
      <c r="P310" s="189"/>
      <c r="Q310" s="189"/>
      <c r="R310" s="189"/>
      <c r="S310" s="189"/>
      <c r="T310" s="189"/>
      <c r="U310" s="189"/>
      <c r="V310" s="189"/>
      <c r="W310" s="189"/>
      <c r="X310" s="189"/>
      <c r="Y310" s="189"/>
      <c r="Z310" s="189"/>
      <c r="AA310" s="189"/>
      <c r="AB310" s="189"/>
      <c r="AC310" s="189"/>
      <c r="AD310" s="189"/>
      <c r="AE310" s="189"/>
      <c r="AF310" s="189"/>
      <c r="AG310" s="189"/>
      <c r="AH310" s="189"/>
      <c r="AI310" s="189"/>
      <c r="AJ310" s="3"/>
      <c r="AK310" s="3"/>
      <c r="AL310" s="3"/>
      <c r="AM310" s="3"/>
      <c r="AN310" s="3"/>
    </row>
    <row r="311" spans="1:40" ht="15.75" customHeight="1" x14ac:dyDescent="0.25">
      <c r="A311" s="209"/>
      <c r="B311" s="1"/>
      <c r="C311" s="5"/>
      <c r="D311" s="5"/>
      <c r="E311" s="6"/>
      <c r="F311" s="189"/>
      <c r="G311" s="189"/>
      <c r="H311" s="156"/>
      <c r="I311" s="156"/>
      <c r="J311" s="156"/>
      <c r="K311" s="18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  <c r="Y311" s="189"/>
      <c r="Z311" s="189"/>
      <c r="AA311" s="189"/>
      <c r="AB311" s="189"/>
      <c r="AC311" s="189"/>
      <c r="AD311" s="189"/>
      <c r="AE311" s="189"/>
      <c r="AF311" s="189"/>
      <c r="AG311" s="189"/>
      <c r="AH311" s="189"/>
      <c r="AI311" s="189"/>
      <c r="AJ311" s="3"/>
      <c r="AK311" s="3"/>
      <c r="AL311" s="3"/>
      <c r="AM311" s="3"/>
      <c r="AN311" s="3"/>
    </row>
    <row r="312" spans="1:40" ht="15.75" customHeight="1" x14ac:dyDescent="0.25">
      <c r="A312" s="209"/>
      <c r="B312" s="1"/>
      <c r="C312" s="5"/>
      <c r="D312" s="5"/>
      <c r="E312" s="6"/>
      <c r="F312" s="189"/>
      <c r="G312" s="189"/>
      <c r="H312" s="156"/>
      <c r="I312" s="156"/>
      <c r="J312" s="156"/>
      <c r="K312" s="189"/>
      <c r="L312" s="189"/>
      <c r="M312" s="189"/>
      <c r="N312" s="189"/>
      <c r="O312" s="189"/>
      <c r="P312" s="189"/>
      <c r="Q312" s="189"/>
      <c r="R312" s="189"/>
      <c r="S312" s="189"/>
      <c r="T312" s="189"/>
      <c r="U312" s="189"/>
      <c r="V312" s="189"/>
      <c r="W312" s="189"/>
      <c r="X312" s="189"/>
      <c r="Y312" s="189"/>
      <c r="Z312" s="189"/>
      <c r="AA312" s="189"/>
      <c r="AB312" s="189"/>
      <c r="AC312" s="189"/>
      <c r="AD312" s="189"/>
      <c r="AE312" s="189"/>
      <c r="AF312" s="189"/>
      <c r="AG312" s="189"/>
      <c r="AH312" s="189"/>
      <c r="AI312" s="189"/>
      <c r="AJ312" s="3"/>
      <c r="AK312" s="3"/>
      <c r="AL312" s="3"/>
      <c r="AM312" s="3"/>
      <c r="AN312" s="3"/>
    </row>
    <row r="313" spans="1:40" ht="15.75" customHeight="1" x14ac:dyDescent="0.25">
      <c r="A313" s="209"/>
      <c r="B313" s="1"/>
      <c r="C313" s="5"/>
      <c r="D313" s="5"/>
      <c r="E313" s="6"/>
      <c r="F313" s="189"/>
      <c r="G313" s="189"/>
      <c r="H313" s="156"/>
      <c r="I313" s="156"/>
      <c r="J313" s="156"/>
      <c r="K313" s="18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  <c r="Y313" s="189"/>
      <c r="Z313" s="189"/>
      <c r="AA313" s="189"/>
      <c r="AB313" s="189"/>
      <c r="AC313" s="189"/>
      <c r="AD313" s="189"/>
      <c r="AE313" s="189"/>
      <c r="AF313" s="189"/>
      <c r="AG313" s="189"/>
      <c r="AH313" s="189"/>
      <c r="AI313" s="189"/>
      <c r="AJ313" s="3"/>
      <c r="AK313" s="3"/>
      <c r="AL313" s="3"/>
      <c r="AM313" s="3"/>
      <c r="AN313" s="3"/>
    </row>
    <row r="314" spans="1:40" ht="15.75" customHeight="1" x14ac:dyDescent="0.25">
      <c r="A314" s="209"/>
      <c r="B314" s="1"/>
      <c r="C314" s="5"/>
      <c r="D314" s="5"/>
      <c r="E314" s="6"/>
      <c r="F314" s="189"/>
      <c r="G314" s="189"/>
      <c r="H314" s="156"/>
      <c r="I314" s="156"/>
      <c r="J314" s="156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3"/>
      <c r="AK314" s="3"/>
      <c r="AL314" s="3"/>
      <c r="AM314" s="3"/>
      <c r="AN314" s="3"/>
    </row>
    <row r="315" spans="1:40" ht="15.75" customHeight="1" x14ac:dyDescent="0.25">
      <c r="A315" s="209"/>
      <c r="B315" s="1"/>
      <c r="C315" s="5"/>
      <c r="D315" s="5"/>
      <c r="E315" s="6"/>
      <c r="F315" s="189"/>
      <c r="G315" s="189"/>
      <c r="H315" s="156"/>
      <c r="I315" s="156"/>
      <c r="J315" s="156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  <c r="AA315" s="189"/>
      <c r="AB315" s="189"/>
      <c r="AC315" s="189"/>
      <c r="AD315" s="189"/>
      <c r="AE315" s="189"/>
      <c r="AF315" s="189"/>
      <c r="AG315" s="189"/>
      <c r="AH315" s="189"/>
      <c r="AI315" s="189"/>
      <c r="AJ315" s="3"/>
      <c r="AK315" s="3"/>
      <c r="AL315" s="3"/>
      <c r="AM315" s="3"/>
      <c r="AN315" s="3"/>
    </row>
    <row r="316" spans="1:40" ht="15.75" customHeight="1" x14ac:dyDescent="0.25">
      <c r="A316" s="209"/>
      <c r="B316" s="1"/>
      <c r="C316" s="5"/>
      <c r="D316" s="5"/>
      <c r="E316" s="6"/>
      <c r="F316" s="189"/>
      <c r="G316" s="189"/>
      <c r="H316" s="156"/>
      <c r="I316" s="156"/>
      <c r="J316" s="156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3"/>
      <c r="AK316" s="3"/>
      <c r="AL316" s="3"/>
      <c r="AM316" s="3"/>
      <c r="AN316" s="3"/>
    </row>
    <row r="317" spans="1:40" ht="15.75" customHeight="1" x14ac:dyDescent="0.25">
      <c r="A317" s="209"/>
      <c r="B317" s="1"/>
      <c r="C317" s="5"/>
      <c r="D317" s="5"/>
      <c r="E317" s="6"/>
      <c r="F317" s="189"/>
      <c r="G317" s="189"/>
      <c r="H317" s="156"/>
      <c r="I317" s="156"/>
      <c r="J317" s="156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3"/>
      <c r="AK317" s="3"/>
      <c r="AL317" s="3"/>
      <c r="AM317" s="3"/>
      <c r="AN317" s="3"/>
    </row>
    <row r="318" spans="1:40" ht="15.75" customHeight="1" x14ac:dyDescent="0.25">
      <c r="A318" s="209"/>
      <c r="B318" s="1"/>
      <c r="C318" s="5"/>
      <c r="D318" s="5"/>
      <c r="E318" s="6"/>
      <c r="F318" s="189"/>
      <c r="G318" s="189"/>
      <c r="H318" s="156"/>
      <c r="I318" s="156"/>
      <c r="J318" s="156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3"/>
      <c r="AK318" s="3"/>
      <c r="AL318" s="3"/>
      <c r="AM318" s="3"/>
      <c r="AN318" s="3"/>
    </row>
    <row r="319" spans="1:40" ht="15.75" customHeight="1" x14ac:dyDescent="0.25">
      <c r="A319" s="209"/>
      <c r="B319" s="1"/>
      <c r="C319" s="5"/>
      <c r="D319" s="5"/>
      <c r="E319" s="6"/>
      <c r="F319" s="189"/>
      <c r="G319" s="189"/>
      <c r="H319" s="156"/>
      <c r="I319" s="156"/>
      <c r="J319" s="156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89"/>
      <c r="AE319" s="189"/>
      <c r="AF319" s="189"/>
      <c r="AG319" s="189"/>
      <c r="AH319" s="189"/>
      <c r="AI319" s="189"/>
      <c r="AJ319" s="3"/>
      <c r="AK319" s="3"/>
      <c r="AL319" s="3"/>
      <c r="AM319" s="3"/>
      <c r="AN319" s="3"/>
    </row>
    <row r="320" spans="1:40" ht="15.75" customHeight="1" x14ac:dyDescent="0.25">
      <c r="A320" s="209"/>
      <c r="B320" s="1"/>
      <c r="C320" s="5"/>
      <c r="D320" s="5"/>
      <c r="E320" s="6"/>
      <c r="F320" s="189"/>
      <c r="G320" s="189"/>
      <c r="H320" s="156"/>
      <c r="I320" s="156"/>
      <c r="J320" s="156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  <c r="Z320" s="189"/>
      <c r="AA320" s="189"/>
      <c r="AB320" s="189"/>
      <c r="AC320" s="189"/>
      <c r="AD320" s="189"/>
      <c r="AE320" s="189"/>
      <c r="AF320" s="189"/>
      <c r="AG320" s="189"/>
      <c r="AH320" s="189"/>
      <c r="AI320" s="189"/>
      <c r="AJ320" s="3"/>
      <c r="AK320" s="3"/>
      <c r="AL320" s="3"/>
      <c r="AM320" s="3"/>
      <c r="AN320" s="3"/>
    </row>
    <row r="321" spans="1:40" ht="15.75" customHeight="1" x14ac:dyDescent="0.25">
      <c r="A321" s="209"/>
      <c r="B321" s="1"/>
      <c r="C321" s="5"/>
      <c r="D321" s="5"/>
      <c r="E321" s="6"/>
      <c r="F321" s="189"/>
      <c r="G321" s="189"/>
      <c r="H321" s="156"/>
      <c r="I321" s="156"/>
      <c r="J321" s="156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  <c r="AA321" s="189"/>
      <c r="AB321" s="189"/>
      <c r="AC321" s="189"/>
      <c r="AD321" s="189"/>
      <c r="AE321" s="189"/>
      <c r="AF321" s="189"/>
      <c r="AG321" s="189"/>
      <c r="AH321" s="189"/>
      <c r="AI321" s="189"/>
      <c r="AJ321" s="3"/>
      <c r="AK321" s="3"/>
      <c r="AL321" s="3"/>
      <c r="AM321" s="3"/>
      <c r="AN321" s="3"/>
    </row>
    <row r="322" spans="1:40" ht="15.75" customHeight="1" x14ac:dyDescent="0.25">
      <c r="A322" s="209"/>
      <c r="B322" s="1"/>
      <c r="C322" s="5"/>
      <c r="D322" s="5"/>
      <c r="E322" s="6"/>
      <c r="F322" s="189"/>
      <c r="G322" s="189"/>
      <c r="H322" s="156"/>
      <c r="I322" s="156"/>
      <c r="J322" s="156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  <c r="AA322" s="189"/>
      <c r="AB322" s="189"/>
      <c r="AC322" s="189"/>
      <c r="AD322" s="189"/>
      <c r="AE322" s="189"/>
      <c r="AF322" s="189"/>
      <c r="AG322" s="189"/>
      <c r="AH322" s="189"/>
      <c r="AI322" s="189"/>
      <c r="AJ322" s="3"/>
      <c r="AK322" s="3"/>
      <c r="AL322" s="3"/>
      <c r="AM322" s="3"/>
      <c r="AN322" s="3"/>
    </row>
    <row r="323" spans="1:40" ht="15.75" customHeight="1" x14ac:dyDescent="0.25">
      <c r="A323" s="209"/>
      <c r="B323" s="1"/>
      <c r="C323" s="5"/>
      <c r="D323" s="5"/>
      <c r="E323" s="6"/>
      <c r="F323" s="189"/>
      <c r="G323" s="189"/>
      <c r="H323" s="156"/>
      <c r="I323" s="156"/>
      <c r="J323" s="156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  <c r="W323" s="189"/>
      <c r="X323" s="189"/>
      <c r="Y323" s="189"/>
      <c r="Z323" s="189"/>
      <c r="AA323" s="189"/>
      <c r="AB323" s="189"/>
      <c r="AC323" s="189"/>
      <c r="AD323" s="189"/>
      <c r="AE323" s="189"/>
      <c r="AF323" s="189"/>
      <c r="AG323" s="189"/>
      <c r="AH323" s="189"/>
      <c r="AI323" s="189"/>
      <c r="AJ323" s="3"/>
      <c r="AK323" s="3"/>
      <c r="AL323" s="3"/>
      <c r="AM323" s="3"/>
      <c r="AN323" s="3"/>
    </row>
    <row r="324" spans="1:40" ht="15.75" customHeight="1" x14ac:dyDescent="0.25">
      <c r="A324" s="209"/>
      <c r="B324" s="1"/>
      <c r="C324" s="5"/>
      <c r="D324" s="5"/>
      <c r="E324" s="6"/>
      <c r="F324" s="189"/>
      <c r="G324" s="189"/>
      <c r="H324" s="156"/>
      <c r="I324" s="156"/>
      <c r="J324" s="156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  <c r="W324" s="189"/>
      <c r="X324" s="189"/>
      <c r="Y324" s="189"/>
      <c r="Z324" s="189"/>
      <c r="AA324" s="189"/>
      <c r="AB324" s="189"/>
      <c r="AC324" s="189"/>
      <c r="AD324" s="189"/>
      <c r="AE324" s="189"/>
      <c r="AF324" s="189"/>
      <c r="AG324" s="189"/>
      <c r="AH324" s="189"/>
      <c r="AI324" s="189"/>
      <c r="AJ324" s="3"/>
      <c r="AK324" s="3"/>
      <c r="AL324" s="3"/>
      <c r="AM324" s="3"/>
      <c r="AN324" s="3"/>
    </row>
    <row r="325" spans="1:40" ht="15.75" customHeight="1" x14ac:dyDescent="0.25">
      <c r="A325" s="209"/>
      <c r="B325" s="1"/>
      <c r="C325" s="5"/>
      <c r="D325" s="5"/>
      <c r="E325" s="6"/>
      <c r="F325" s="189"/>
      <c r="G325" s="189"/>
      <c r="H325" s="156"/>
      <c r="I325" s="156"/>
      <c r="J325" s="156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  <c r="AA325" s="189"/>
      <c r="AB325" s="189"/>
      <c r="AC325" s="189"/>
      <c r="AD325" s="189"/>
      <c r="AE325" s="189"/>
      <c r="AF325" s="189"/>
      <c r="AG325" s="189"/>
      <c r="AH325" s="189"/>
      <c r="AI325" s="189"/>
      <c r="AJ325" s="3"/>
      <c r="AK325" s="3"/>
      <c r="AL325" s="3"/>
      <c r="AM325" s="3"/>
      <c r="AN325" s="3"/>
    </row>
    <row r="326" spans="1:40" ht="15.75" customHeight="1" x14ac:dyDescent="0.25">
      <c r="A326" s="209"/>
      <c r="B326" s="1"/>
      <c r="C326" s="5"/>
      <c r="D326" s="5"/>
      <c r="E326" s="6"/>
      <c r="F326" s="189"/>
      <c r="G326" s="189"/>
      <c r="H326" s="156"/>
      <c r="I326" s="156"/>
      <c r="J326" s="156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  <c r="W326" s="189"/>
      <c r="X326" s="189"/>
      <c r="Y326" s="189"/>
      <c r="Z326" s="189"/>
      <c r="AA326" s="189"/>
      <c r="AB326" s="189"/>
      <c r="AC326" s="189"/>
      <c r="AD326" s="189"/>
      <c r="AE326" s="189"/>
      <c r="AF326" s="189"/>
      <c r="AG326" s="189"/>
      <c r="AH326" s="189"/>
      <c r="AI326" s="189"/>
      <c r="AJ326" s="3"/>
      <c r="AK326" s="3"/>
      <c r="AL326" s="3"/>
      <c r="AM326" s="3"/>
      <c r="AN326" s="3"/>
    </row>
    <row r="327" spans="1:40" ht="15.75" customHeight="1" x14ac:dyDescent="0.25">
      <c r="A327" s="209"/>
      <c r="B327" s="1"/>
      <c r="C327" s="5"/>
      <c r="D327" s="5"/>
      <c r="E327" s="6"/>
      <c r="F327" s="189"/>
      <c r="G327" s="189"/>
      <c r="H327" s="156"/>
      <c r="I327" s="156"/>
      <c r="J327" s="156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  <c r="W327" s="189"/>
      <c r="X327" s="189"/>
      <c r="Y327" s="189"/>
      <c r="Z327" s="189"/>
      <c r="AA327" s="189"/>
      <c r="AB327" s="189"/>
      <c r="AC327" s="189"/>
      <c r="AD327" s="189"/>
      <c r="AE327" s="189"/>
      <c r="AF327" s="189"/>
      <c r="AG327" s="189"/>
      <c r="AH327" s="189"/>
      <c r="AI327" s="189"/>
      <c r="AJ327" s="3"/>
      <c r="AK327" s="3"/>
      <c r="AL327" s="3"/>
      <c r="AM327" s="3"/>
      <c r="AN327" s="3"/>
    </row>
    <row r="328" spans="1:40" ht="15.75" customHeight="1" x14ac:dyDescent="0.25">
      <c r="A328" s="209"/>
      <c r="B328" s="1"/>
      <c r="C328" s="5"/>
      <c r="D328" s="5"/>
      <c r="E328" s="6"/>
      <c r="F328" s="189"/>
      <c r="G328" s="189"/>
      <c r="H328" s="156"/>
      <c r="I328" s="156"/>
      <c r="J328" s="156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  <c r="W328" s="189"/>
      <c r="X328" s="189"/>
      <c r="Y328" s="189"/>
      <c r="Z328" s="189"/>
      <c r="AA328" s="189"/>
      <c r="AB328" s="189"/>
      <c r="AC328" s="189"/>
      <c r="AD328" s="189"/>
      <c r="AE328" s="189"/>
      <c r="AF328" s="189"/>
      <c r="AG328" s="189"/>
      <c r="AH328" s="189"/>
      <c r="AI328" s="189"/>
      <c r="AJ328" s="3"/>
      <c r="AK328" s="3"/>
      <c r="AL328" s="3"/>
      <c r="AM328" s="3"/>
      <c r="AN328" s="3"/>
    </row>
    <row r="329" spans="1:40" ht="15.75" customHeight="1" x14ac:dyDescent="0.25">
      <c r="A329" s="209"/>
      <c r="B329" s="1"/>
      <c r="C329" s="5"/>
      <c r="D329" s="5"/>
      <c r="E329" s="6"/>
      <c r="F329" s="189"/>
      <c r="G329" s="189"/>
      <c r="H329" s="156"/>
      <c r="I329" s="156"/>
      <c r="J329" s="156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  <c r="AA329" s="189"/>
      <c r="AB329" s="189"/>
      <c r="AC329" s="189"/>
      <c r="AD329" s="189"/>
      <c r="AE329" s="189"/>
      <c r="AF329" s="189"/>
      <c r="AG329" s="189"/>
      <c r="AH329" s="189"/>
      <c r="AI329" s="189"/>
      <c r="AJ329" s="3"/>
      <c r="AK329" s="3"/>
      <c r="AL329" s="3"/>
      <c r="AM329" s="3"/>
      <c r="AN329" s="3"/>
    </row>
    <row r="330" spans="1:40" ht="15.75" customHeight="1" x14ac:dyDescent="0.25">
      <c r="A330" s="209"/>
      <c r="B330" s="1"/>
      <c r="C330" s="5"/>
      <c r="D330" s="5"/>
      <c r="E330" s="6"/>
      <c r="F330" s="189"/>
      <c r="G330" s="189"/>
      <c r="H330" s="156"/>
      <c r="I330" s="156"/>
      <c r="J330" s="156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  <c r="Z330" s="189"/>
      <c r="AA330" s="189"/>
      <c r="AB330" s="189"/>
      <c r="AC330" s="189"/>
      <c r="AD330" s="189"/>
      <c r="AE330" s="189"/>
      <c r="AF330" s="189"/>
      <c r="AG330" s="189"/>
      <c r="AH330" s="189"/>
      <c r="AI330" s="189"/>
      <c r="AJ330" s="3"/>
      <c r="AK330" s="3"/>
      <c r="AL330" s="3"/>
      <c r="AM330" s="3"/>
      <c r="AN330" s="3"/>
    </row>
    <row r="331" spans="1:40" ht="15.75" customHeight="1" x14ac:dyDescent="0.25">
      <c r="A331" s="209"/>
      <c r="B331" s="1"/>
      <c r="C331" s="5"/>
      <c r="D331" s="5"/>
      <c r="E331" s="6"/>
      <c r="F331" s="189"/>
      <c r="G331" s="189"/>
      <c r="H331" s="156"/>
      <c r="I331" s="156"/>
      <c r="J331" s="156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  <c r="Z331" s="189"/>
      <c r="AA331" s="189"/>
      <c r="AB331" s="189"/>
      <c r="AC331" s="189"/>
      <c r="AD331" s="189"/>
      <c r="AE331" s="189"/>
      <c r="AF331" s="189"/>
      <c r="AG331" s="189"/>
      <c r="AH331" s="189"/>
      <c r="AI331" s="189"/>
      <c r="AJ331" s="3"/>
      <c r="AK331" s="3"/>
      <c r="AL331" s="3"/>
      <c r="AM331" s="3"/>
      <c r="AN331" s="3"/>
    </row>
    <row r="332" spans="1:40" ht="15.75" customHeight="1" x14ac:dyDescent="0.25">
      <c r="A332" s="209"/>
      <c r="B332" s="1"/>
      <c r="C332" s="5"/>
      <c r="D332" s="5"/>
      <c r="E332" s="6"/>
      <c r="F332" s="189"/>
      <c r="G332" s="189"/>
      <c r="H332" s="156"/>
      <c r="I332" s="156"/>
      <c r="J332" s="156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89"/>
      <c r="Z332" s="189"/>
      <c r="AA332" s="189"/>
      <c r="AB332" s="189"/>
      <c r="AC332" s="189"/>
      <c r="AD332" s="189"/>
      <c r="AE332" s="189"/>
      <c r="AF332" s="189"/>
      <c r="AG332" s="189"/>
      <c r="AH332" s="189"/>
      <c r="AI332" s="189"/>
      <c r="AJ332" s="3"/>
      <c r="AK332" s="3"/>
      <c r="AL332" s="3"/>
      <c r="AM332" s="3"/>
      <c r="AN332" s="3"/>
    </row>
    <row r="333" spans="1:40" ht="15.75" customHeight="1" x14ac:dyDescent="0.25">
      <c r="A333" s="209"/>
      <c r="B333" s="1"/>
      <c r="C333" s="5"/>
      <c r="D333" s="5"/>
      <c r="E333" s="6"/>
      <c r="F333" s="189"/>
      <c r="G333" s="189"/>
      <c r="H333" s="156"/>
      <c r="I333" s="156"/>
      <c r="J333" s="156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  <c r="AA333" s="189"/>
      <c r="AB333" s="189"/>
      <c r="AC333" s="189"/>
      <c r="AD333" s="189"/>
      <c r="AE333" s="189"/>
      <c r="AF333" s="189"/>
      <c r="AG333" s="189"/>
      <c r="AH333" s="189"/>
      <c r="AI333" s="189"/>
      <c r="AJ333" s="3"/>
      <c r="AK333" s="3"/>
      <c r="AL333" s="3"/>
      <c r="AM333" s="3"/>
      <c r="AN333" s="3"/>
    </row>
    <row r="334" spans="1:40" ht="15.75" customHeight="1" x14ac:dyDescent="0.25">
      <c r="A334" s="209"/>
      <c r="B334" s="1"/>
      <c r="C334" s="5"/>
      <c r="D334" s="5"/>
      <c r="E334" s="6"/>
      <c r="F334" s="189"/>
      <c r="G334" s="189"/>
      <c r="H334" s="156"/>
      <c r="I334" s="156"/>
      <c r="J334" s="156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  <c r="W334" s="189"/>
      <c r="X334" s="189"/>
      <c r="Y334" s="189"/>
      <c r="Z334" s="189"/>
      <c r="AA334" s="189"/>
      <c r="AB334" s="189"/>
      <c r="AC334" s="189"/>
      <c r="AD334" s="189"/>
      <c r="AE334" s="189"/>
      <c r="AF334" s="189"/>
      <c r="AG334" s="189"/>
      <c r="AH334" s="189"/>
      <c r="AI334" s="189"/>
      <c r="AJ334" s="3"/>
      <c r="AK334" s="3"/>
      <c r="AL334" s="3"/>
      <c r="AM334" s="3"/>
      <c r="AN334" s="3"/>
    </row>
    <row r="335" spans="1:40" ht="15.75" customHeight="1" x14ac:dyDescent="0.25">
      <c r="A335" s="209"/>
      <c r="B335" s="1"/>
      <c r="C335" s="5"/>
      <c r="D335" s="5"/>
      <c r="E335" s="6"/>
      <c r="F335" s="189"/>
      <c r="G335" s="189"/>
      <c r="H335" s="156"/>
      <c r="I335" s="156"/>
      <c r="J335" s="156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  <c r="W335" s="189"/>
      <c r="X335" s="189"/>
      <c r="Y335" s="189"/>
      <c r="Z335" s="189"/>
      <c r="AA335" s="189"/>
      <c r="AB335" s="189"/>
      <c r="AC335" s="189"/>
      <c r="AD335" s="189"/>
      <c r="AE335" s="189"/>
      <c r="AF335" s="189"/>
      <c r="AG335" s="189"/>
      <c r="AH335" s="189"/>
      <c r="AI335" s="189"/>
      <c r="AJ335" s="3"/>
      <c r="AK335" s="3"/>
      <c r="AL335" s="3"/>
      <c r="AM335" s="3"/>
      <c r="AN335" s="3"/>
    </row>
    <row r="336" spans="1:40" ht="15.75" customHeight="1" x14ac:dyDescent="0.25">
      <c r="A336" s="209"/>
      <c r="B336" s="1"/>
      <c r="C336" s="5"/>
      <c r="D336" s="5"/>
      <c r="E336" s="6"/>
      <c r="F336" s="189"/>
      <c r="G336" s="189"/>
      <c r="H336" s="156"/>
      <c r="I336" s="156"/>
      <c r="J336" s="156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  <c r="W336" s="189"/>
      <c r="X336" s="189"/>
      <c r="Y336" s="189"/>
      <c r="Z336" s="189"/>
      <c r="AA336" s="189"/>
      <c r="AB336" s="189"/>
      <c r="AC336" s="189"/>
      <c r="AD336" s="189"/>
      <c r="AE336" s="189"/>
      <c r="AF336" s="189"/>
      <c r="AG336" s="189"/>
      <c r="AH336" s="189"/>
      <c r="AI336" s="189"/>
      <c r="AJ336" s="3"/>
      <c r="AK336" s="3"/>
      <c r="AL336" s="3"/>
      <c r="AM336" s="3"/>
      <c r="AN336" s="3"/>
    </row>
    <row r="337" spans="1:40" ht="15.75" customHeight="1" x14ac:dyDescent="0.25">
      <c r="A337" s="209"/>
      <c r="B337" s="1"/>
      <c r="C337" s="5"/>
      <c r="D337" s="5"/>
      <c r="E337" s="6"/>
      <c r="F337" s="189"/>
      <c r="G337" s="189"/>
      <c r="H337" s="156"/>
      <c r="I337" s="156"/>
      <c r="J337" s="156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  <c r="AA337" s="189"/>
      <c r="AB337" s="189"/>
      <c r="AC337" s="189"/>
      <c r="AD337" s="189"/>
      <c r="AE337" s="189"/>
      <c r="AF337" s="189"/>
      <c r="AG337" s="189"/>
      <c r="AH337" s="189"/>
      <c r="AI337" s="189"/>
      <c r="AJ337" s="3"/>
      <c r="AK337" s="3"/>
      <c r="AL337" s="3"/>
      <c r="AM337" s="3"/>
      <c r="AN337" s="3"/>
    </row>
    <row r="338" spans="1:40" ht="15.75" customHeight="1" x14ac:dyDescent="0.25">
      <c r="A338" s="209"/>
      <c r="B338" s="1"/>
      <c r="C338" s="5"/>
      <c r="D338" s="5"/>
      <c r="E338" s="6"/>
      <c r="F338" s="189"/>
      <c r="G338" s="189"/>
      <c r="H338" s="156"/>
      <c r="I338" s="156"/>
      <c r="J338" s="156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  <c r="W338" s="189"/>
      <c r="X338" s="189"/>
      <c r="Y338" s="189"/>
      <c r="Z338" s="189"/>
      <c r="AA338" s="189"/>
      <c r="AB338" s="189"/>
      <c r="AC338" s="189"/>
      <c r="AD338" s="189"/>
      <c r="AE338" s="189"/>
      <c r="AF338" s="189"/>
      <c r="AG338" s="189"/>
      <c r="AH338" s="189"/>
      <c r="AI338" s="189"/>
      <c r="AJ338" s="3"/>
      <c r="AK338" s="3"/>
      <c r="AL338" s="3"/>
      <c r="AM338" s="3"/>
      <c r="AN338" s="3"/>
    </row>
    <row r="339" spans="1:40" ht="15.75" customHeight="1" x14ac:dyDescent="0.25">
      <c r="A339" s="209"/>
      <c r="B339" s="1"/>
      <c r="C339" s="5"/>
      <c r="D339" s="5"/>
      <c r="E339" s="6"/>
      <c r="F339" s="189"/>
      <c r="G339" s="189"/>
      <c r="H339" s="156"/>
      <c r="I339" s="156"/>
      <c r="J339" s="156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  <c r="W339" s="189"/>
      <c r="X339" s="189"/>
      <c r="Y339" s="189"/>
      <c r="Z339" s="189"/>
      <c r="AA339" s="189"/>
      <c r="AB339" s="189"/>
      <c r="AC339" s="189"/>
      <c r="AD339" s="189"/>
      <c r="AE339" s="189"/>
      <c r="AF339" s="189"/>
      <c r="AG339" s="189"/>
      <c r="AH339" s="189"/>
      <c r="AI339" s="189"/>
      <c r="AJ339" s="3"/>
      <c r="AK339" s="3"/>
      <c r="AL339" s="3"/>
      <c r="AM339" s="3"/>
      <c r="AN339" s="3"/>
    </row>
    <row r="340" spans="1:40" ht="15.75" customHeight="1" x14ac:dyDescent="0.25">
      <c r="A340" s="209"/>
      <c r="B340" s="1"/>
      <c r="C340" s="5"/>
      <c r="D340" s="5"/>
      <c r="E340" s="6"/>
      <c r="F340" s="189"/>
      <c r="G340" s="189"/>
      <c r="H340" s="156"/>
      <c r="I340" s="156"/>
      <c r="J340" s="156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  <c r="Z340" s="189"/>
      <c r="AA340" s="189"/>
      <c r="AB340" s="189"/>
      <c r="AC340" s="189"/>
      <c r="AD340" s="189"/>
      <c r="AE340" s="189"/>
      <c r="AF340" s="189"/>
      <c r="AG340" s="189"/>
      <c r="AH340" s="189"/>
      <c r="AI340" s="189"/>
      <c r="AJ340" s="3"/>
      <c r="AK340" s="3"/>
      <c r="AL340" s="3"/>
      <c r="AM340" s="3"/>
      <c r="AN340" s="3"/>
    </row>
    <row r="341" spans="1:40" ht="15.75" customHeight="1" x14ac:dyDescent="0.25">
      <c r="A341" s="209"/>
      <c r="B341" s="1"/>
      <c r="C341" s="5"/>
      <c r="D341" s="5"/>
      <c r="E341" s="6"/>
      <c r="F341" s="189"/>
      <c r="G341" s="189"/>
      <c r="H341" s="156"/>
      <c r="I341" s="156"/>
      <c r="J341" s="156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  <c r="W341" s="189"/>
      <c r="X341" s="189"/>
      <c r="Y341" s="189"/>
      <c r="Z341" s="189"/>
      <c r="AA341" s="189"/>
      <c r="AB341" s="189"/>
      <c r="AC341" s="189"/>
      <c r="AD341" s="189"/>
      <c r="AE341" s="189"/>
      <c r="AF341" s="189"/>
      <c r="AG341" s="189"/>
      <c r="AH341" s="189"/>
      <c r="AI341" s="189"/>
      <c r="AJ341" s="3"/>
      <c r="AK341" s="3"/>
      <c r="AL341" s="3"/>
      <c r="AM341" s="3"/>
      <c r="AN341" s="3"/>
    </row>
    <row r="342" spans="1:40" ht="15.75" customHeight="1" x14ac:dyDescent="0.25">
      <c r="A342" s="209"/>
      <c r="B342" s="1"/>
      <c r="C342" s="5"/>
      <c r="D342" s="5"/>
      <c r="E342" s="6"/>
      <c r="F342" s="189"/>
      <c r="G342" s="189"/>
      <c r="H342" s="156"/>
      <c r="I342" s="156"/>
      <c r="J342" s="156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  <c r="W342" s="189"/>
      <c r="X342" s="189"/>
      <c r="Y342" s="189"/>
      <c r="Z342" s="189"/>
      <c r="AA342" s="189"/>
      <c r="AB342" s="189"/>
      <c r="AC342" s="189"/>
      <c r="AD342" s="189"/>
      <c r="AE342" s="189"/>
      <c r="AF342" s="189"/>
      <c r="AG342" s="189"/>
      <c r="AH342" s="189"/>
      <c r="AI342" s="189"/>
      <c r="AJ342" s="3"/>
      <c r="AK342" s="3"/>
      <c r="AL342" s="3"/>
      <c r="AM342" s="3"/>
      <c r="AN342" s="3"/>
    </row>
    <row r="343" spans="1:40" ht="15.75" customHeight="1" x14ac:dyDescent="0.25">
      <c r="A343" s="211"/>
      <c r="B343" s="3"/>
      <c r="C343" s="3"/>
      <c r="D343" s="3"/>
      <c r="E343" s="6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</row>
    <row r="344" spans="1:40" ht="15.75" customHeight="1" x14ac:dyDescent="0.25">
      <c r="A344" s="211"/>
      <c r="B344" s="3"/>
      <c r="C344" s="3"/>
      <c r="D344" s="3"/>
      <c r="E344" s="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</row>
    <row r="345" spans="1:40" ht="15.75" customHeight="1" x14ac:dyDescent="0.25">
      <c r="A345" s="211"/>
      <c r="B345" s="3"/>
      <c r="C345" s="3"/>
      <c r="D345" s="3"/>
      <c r="E345" s="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</row>
    <row r="346" spans="1:40" ht="15.75" customHeight="1" x14ac:dyDescent="0.25">
      <c r="A346" s="211"/>
      <c r="B346" s="3"/>
      <c r="C346" s="3"/>
      <c r="D346" s="3"/>
      <c r="E346" s="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</row>
    <row r="347" spans="1:40" ht="15.75" customHeight="1" x14ac:dyDescent="0.25">
      <c r="A347" s="211"/>
      <c r="B347" s="3"/>
      <c r="C347" s="3"/>
      <c r="D347" s="3"/>
      <c r="E347" s="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</row>
    <row r="348" spans="1:40" ht="15.75" customHeight="1" x14ac:dyDescent="0.25">
      <c r="A348" s="211"/>
      <c r="B348" s="3"/>
      <c r="C348" s="3"/>
      <c r="D348" s="3"/>
      <c r="E348" s="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</row>
    <row r="349" spans="1:40" ht="15.75" customHeight="1" x14ac:dyDescent="0.25">
      <c r="A349" s="211"/>
      <c r="B349" s="3"/>
      <c r="C349" s="3"/>
      <c r="D349" s="3"/>
      <c r="E349" s="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</row>
    <row r="350" spans="1:40" ht="15.75" customHeight="1" x14ac:dyDescent="0.25">
      <c r="A350" s="211"/>
      <c r="B350" s="3"/>
      <c r="C350" s="3"/>
      <c r="D350" s="3"/>
      <c r="E350" s="6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</row>
    <row r="351" spans="1:40" ht="15.75" customHeight="1" x14ac:dyDescent="0.25">
      <c r="A351" s="211"/>
      <c r="B351" s="3"/>
      <c r="C351" s="3"/>
      <c r="D351" s="3"/>
      <c r="E351" s="6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</row>
    <row r="352" spans="1:40" ht="15.75" customHeight="1" x14ac:dyDescent="0.25">
      <c r="A352" s="211"/>
      <c r="B352" s="3"/>
      <c r="C352" s="3"/>
      <c r="D352" s="3"/>
      <c r="E352" s="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</row>
    <row r="353" spans="1:40" ht="15.75" customHeight="1" x14ac:dyDescent="0.25">
      <c r="A353" s="211"/>
      <c r="B353" s="3"/>
      <c r="C353" s="3"/>
      <c r="D353" s="3"/>
      <c r="E353" s="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</row>
    <row r="354" spans="1:40" ht="15.75" customHeight="1" x14ac:dyDescent="0.25">
      <c r="A354" s="211"/>
      <c r="B354" s="3"/>
      <c r="C354" s="3"/>
      <c r="D354" s="3"/>
      <c r="E354" s="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</row>
    <row r="355" spans="1:40" ht="15.75" customHeight="1" x14ac:dyDescent="0.25">
      <c r="A355" s="211"/>
      <c r="B355" s="3"/>
      <c r="C355" s="3"/>
      <c r="D355" s="3"/>
      <c r="E355" s="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</row>
    <row r="356" spans="1:40" ht="15.75" customHeight="1" x14ac:dyDescent="0.25">
      <c r="A356" s="211"/>
      <c r="B356" s="3"/>
      <c r="C356" s="3"/>
      <c r="D356" s="3"/>
      <c r="E356" s="6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</row>
    <row r="357" spans="1:40" ht="15.75" customHeight="1" x14ac:dyDescent="0.25">
      <c r="A357" s="211"/>
      <c r="B357" s="3"/>
      <c r="C357" s="3"/>
      <c r="D357" s="3"/>
      <c r="E357" s="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</row>
    <row r="358" spans="1:40" ht="15.75" customHeight="1" x14ac:dyDescent="0.25">
      <c r="A358" s="211"/>
      <c r="B358" s="3"/>
      <c r="C358" s="3"/>
      <c r="D358" s="3"/>
      <c r="E358" s="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</row>
    <row r="359" spans="1:40" ht="15.75" customHeight="1" x14ac:dyDescent="0.25">
      <c r="A359" s="211"/>
      <c r="B359" s="3"/>
      <c r="C359" s="3"/>
      <c r="D359" s="3"/>
      <c r="E359" s="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</row>
    <row r="360" spans="1:40" ht="15.75" customHeight="1" x14ac:dyDescent="0.25">
      <c r="A360" s="211"/>
      <c r="B360" s="3"/>
      <c r="C360" s="3"/>
      <c r="D360" s="3"/>
      <c r="E360" s="6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</row>
    <row r="361" spans="1:40" ht="15.75" customHeight="1" x14ac:dyDescent="0.25">
      <c r="A361" s="211"/>
      <c r="B361" s="3"/>
      <c r="C361" s="3"/>
      <c r="D361" s="3"/>
      <c r="E361" s="6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</row>
    <row r="362" spans="1:40" ht="15.75" customHeight="1" x14ac:dyDescent="0.25">
      <c r="A362" s="211"/>
      <c r="B362" s="3"/>
      <c r="C362" s="3"/>
      <c r="D362" s="3"/>
      <c r="E362" s="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</row>
    <row r="363" spans="1:40" ht="15.75" customHeight="1" x14ac:dyDescent="0.25">
      <c r="A363" s="211"/>
      <c r="B363" s="3"/>
      <c r="C363" s="3"/>
      <c r="D363" s="3"/>
      <c r="E363" s="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</row>
    <row r="364" spans="1:40" ht="15.75" customHeight="1" x14ac:dyDescent="0.25">
      <c r="A364" s="211"/>
      <c r="B364" s="3"/>
      <c r="C364" s="3"/>
      <c r="D364" s="3"/>
      <c r="E364" s="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</row>
    <row r="365" spans="1:40" ht="15.75" customHeight="1" x14ac:dyDescent="0.25">
      <c r="A365" s="211"/>
      <c r="B365" s="3"/>
      <c r="C365" s="3"/>
      <c r="D365" s="3"/>
      <c r="E365" s="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</row>
    <row r="366" spans="1:40" ht="15.75" customHeight="1" x14ac:dyDescent="0.25">
      <c r="A366" s="211"/>
      <c r="B366" s="3"/>
      <c r="C366" s="3"/>
      <c r="D366" s="3"/>
      <c r="E366" s="6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</row>
    <row r="367" spans="1:40" ht="15.75" customHeight="1" x14ac:dyDescent="0.25">
      <c r="A367" s="211"/>
      <c r="B367" s="3"/>
      <c r="C367" s="3"/>
      <c r="D367" s="3"/>
      <c r="E367" s="6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</row>
    <row r="368" spans="1:40" ht="15.75" customHeight="1" x14ac:dyDescent="0.25">
      <c r="A368" s="211"/>
      <c r="B368" s="3"/>
      <c r="C368" s="3"/>
      <c r="D368" s="3"/>
      <c r="E368" s="6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</row>
    <row r="369" spans="1:40" ht="15.75" customHeight="1" x14ac:dyDescent="0.25">
      <c r="A369" s="211"/>
      <c r="B369" s="3"/>
      <c r="C369" s="3"/>
      <c r="D369" s="3"/>
      <c r="E369" s="6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</row>
    <row r="370" spans="1:40" ht="15.75" customHeight="1" x14ac:dyDescent="0.25">
      <c r="A370" s="211"/>
      <c r="B370" s="3"/>
      <c r="C370" s="3"/>
      <c r="D370" s="3"/>
      <c r="E370" s="6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</row>
    <row r="371" spans="1:40" ht="15.75" customHeight="1" x14ac:dyDescent="0.25">
      <c r="A371" s="211"/>
      <c r="B371" s="3"/>
      <c r="C371" s="3"/>
      <c r="D371" s="3"/>
      <c r="E371" s="6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</row>
    <row r="372" spans="1:40" ht="15.75" customHeight="1" x14ac:dyDescent="0.25">
      <c r="A372" s="211"/>
      <c r="B372" s="3"/>
      <c r="C372" s="3"/>
      <c r="D372" s="3"/>
      <c r="E372" s="6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</row>
    <row r="373" spans="1:40" ht="15.75" customHeight="1" x14ac:dyDescent="0.25">
      <c r="A373" s="211"/>
      <c r="B373" s="3"/>
      <c r="C373" s="3"/>
      <c r="D373" s="3"/>
      <c r="E373" s="6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</row>
    <row r="374" spans="1:40" ht="15.75" customHeight="1" x14ac:dyDescent="0.25">
      <c r="A374" s="211"/>
      <c r="B374" s="3"/>
      <c r="C374" s="3"/>
      <c r="D374" s="3"/>
      <c r="E374" s="6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</row>
    <row r="375" spans="1:40" ht="15.75" customHeight="1" x14ac:dyDescent="0.25">
      <c r="A375" s="211"/>
      <c r="B375" s="3"/>
      <c r="C375" s="3"/>
      <c r="D375" s="3"/>
      <c r="E375" s="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</row>
    <row r="376" spans="1:40" ht="15.75" customHeight="1" x14ac:dyDescent="0.25">
      <c r="A376" s="211"/>
      <c r="B376" s="3"/>
      <c r="C376" s="3"/>
      <c r="D376" s="3"/>
      <c r="E376" s="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</row>
    <row r="377" spans="1:40" ht="15.75" customHeight="1" x14ac:dyDescent="0.25">
      <c r="A377" s="211"/>
      <c r="B377" s="3"/>
      <c r="C377" s="3"/>
      <c r="D377" s="3"/>
      <c r="E377" s="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</row>
    <row r="378" spans="1:40" ht="15.75" customHeight="1" x14ac:dyDescent="0.25">
      <c r="A378" s="211"/>
      <c r="B378" s="3"/>
      <c r="C378" s="3"/>
      <c r="D378" s="3"/>
      <c r="E378" s="6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</row>
    <row r="379" spans="1:40" ht="15.75" customHeight="1" x14ac:dyDescent="0.25">
      <c r="A379" s="211"/>
      <c r="B379" s="3"/>
      <c r="C379" s="3"/>
      <c r="D379" s="3"/>
      <c r="E379" s="6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</row>
    <row r="380" spans="1:40" ht="15.75" customHeight="1" x14ac:dyDescent="0.25">
      <c r="A380" s="211"/>
      <c r="B380" s="3"/>
      <c r="C380" s="3"/>
      <c r="D380" s="3"/>
      <c r="E380" s="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</row>
    <row r="381" spans="1:40" ht="15.75" customHeight="1" x14ac:dyDescent="0.25">
      <c r="A381" s="211"/>
      <c r="B381" s="3"/>
      <c r="C381" s="3"/>
      <c r="D381" s="3"/>
      <c r="E381" s="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</row>
    <row r="382" spans="1:40" ht="15.75" customHeight="1" x14ac:dyDescent="0.25">
      <c r="A382" s="211"/>
      <c r="B382" s="3"/>
      <c r="C382" s="3"/>
      <c r="D382" s="3"/>
      <c r="E382" s="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</row>
    <row r="383" spans="1:40" ht="15.75" customHeight="1" x14ac:dyDescent="0.25">
      <c r="A383" s="211"/>
      <c r="B383" s="3"/>
      <c r="C383" s="3"/>
      <c r="D383" s="3"/>
      <c r="E383" s="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</row>
    <row r="384" spans="1:40" ht="15.75" customHeight="1" x14ac:dyDescent="0.25">
      <c r="A384" s="211"/>
      <c r="B384" s="3"/>
      <c r="C384" s="3"/>
      <c r="D384" s="3"/>
      <c r="E384" s="6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</row>
    <row r="385" spans="1:40" ht="15.75" customHeight="1" x14ac:dyDescent="0.25">
      <c r="A385" s="211"/>
      <c r="B385" s="3"/>
      <c r="C385" s="3"/>
      <c r="D385" s="3"/>
      <c r="E385" s="6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</row>
    <row r="386" spans="1:40" ht="15.75" customHeight="1" x14ac:dyDescent="0.25">
      <c r="A386" s="211"/>
      <c r="B386" s="3"/>
      <c r="C386" s="3"/>
      <c r="D386" s="3"/>
      <c r="E386" s="6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</row>
    <row r="387" spans="1:40" ht="15.75" customHeight="1" x14ac:dyDescent="0.25">
      <c r="A387" s="211"/>
      <c r="B387" s="3"/>
      <c r="C387" s="3"/>
      <c r="D387" s="3"/>
      <c r="E387" s="6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</row>
    <row r="388" spans="1:40" ht="15.75" customHeight="1" x14ac:dyDescent="0.25">
      <c r="A388" s="211"/>
      <c r="B388" s="3"/>
      <c r="C388" s="3"/>
      <c r="D388" s="3"/>
      <c r="E388" s="6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</row>
    <row r="389" spans="1:40" ht="15.75" customHeight="1" x14ac:dyDescent="0.25">
      <c r="A389" s="211"/>
      <c r="B389" s="3"/>
      <c r="C389" s="3"/>
      <c r="D389" s="3"/>
      <c r="E389" s="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</row>
    <row r="390" spans="1:40" ht="15.75" customHeight="1" x14ac:dyDescent="0.25">
      <c r="A390" s="211"/>
      <c r="B390" s="3"/>
      <c r="C390" s="3"/>
      <c r="D390" s="3"/>
      <c r="E390" s="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</row>
    <row r="391" spans="1:40" ht="15.75" customHeight="1" x14ac:dyDescent="0.25">
      <c r="A391" s="211"/>
      <c r="B391" s="3"/>
      <c r="C391" s="3"/>
      <c r="D391" s="3"/>
      <c r="E391" s="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</row>
    <row r="392" spans="1:40" ht="15.75" customHeight="1" x14ac:dyDescent="0.25">
      <c r="A392" s="211"/>
      <c r="B392" s="3"/>
      <c r="C392" s="3"/>
      <c r="D392" s="3"/>
      <c r="E392" s="6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</row>
    <row r="393" spans="1:40" ht="15.75" customHeight="1" x14ac:dyDescent="0.25">
      <c r="A393" s="211"/>
      <c r="B393" s="3"/>
      <c r="C393" s="3"/>
      <c r="D393" s="3"/>
      <c r="E393" s="6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</row>
    <row r="394" spans="1:40" ht="15.75" customHeight="1" x14ac:dyDescent="0.25">
      <c r="A394" s="211"/>
      <c r="B394" s="3"/>
      <c r="C394" s="3"/>
      <c r="D394" s="3"/>
      <c r="E394" s="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</row>
    <row r="395" spans="1:40" ht="15.75" customHeight="1" x14ac:dyDescent="0.25">
      <c r="A395" s="211"/>
      <c r="B395" s="3"/>
      <c r="C395" s="3"/>
      <c r="D395" s="3"/>
      <c r="E395" s="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</row>
    <row r="396" spans="1:40" ht="15.75" customHeight="1" x14ac:dyDescent="0.25">
      <c r="A396" s="211"/>
      <c r="B396" s="3"/>
      <c r="C396" s="3"/>
      <c r="D396" s="3"/>
      <c r="E396" s="6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</row>
    <row r="397" spans="1:40" ht="15.75" customHeight="1" x14ac:dyDescent="0.25">
      <c r="A397" s="211"/>
      <c r="B397" s="3"/>
      <c r="C397" s="3"/>
      <c r="D397" s="3"/>
      <c r="E397" s="6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</row>
    <row r="398" spans="1:40" ht="15.75" customHeight="1" x14ac:dyDescent="0.25">
      <c r="A398" s="211"/>
      <c r="B398" s="3"/>
      <c r="C398" s="3"/>
      <c r="D398" s="3"/>
      <c r="E398" s="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</row>
    <row r="399" spans="1:40" ht="15.75" customHeight="1" x14ac:dyDescent="0.25">
      <c r="A399" s="211"/>
      <c r="B399" s="3"/>
      <c r="C399" s="3"/>
      <c r="D399" s="3"/>
      <c r="E399" s="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</row>
    <row r="400" spans="1:40" ht="15.75" customHeight="1" x14ac:dyDescent="0.25">
      <c r="A400" s="211"/>
      <c r="B400" s="3"/>
      <c r="C400" s="3"/>
      <c r="D400" s="3"/>
      <c r="E400" s="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</row>
    <row r="401" spans="1:40" ht="15.75" customHeight="1" x14ac:dyDescent="0.25">
      <c r="A401" s="211"/>
      <c r="B401" s="3"/>
      <c r="C401" s="3"/>
      <c r="D401" s="3"/>
      <c r="E401" s="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</row>
    <row r="402" spans="1:40" ht="15.75" customHeight="1" x14ac:dyDescent="0.25">
      <c r="A402" s="211"/>
      <c r="B402" s="3"/>
      <c r="C402" s="3"/>
      <c r="D402" s="3"/>
      <c r="E402" s="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</row>
    <row r="403" spans="1:40" ht="15.75" customHeight="1" x14ac:dyDescent="0.25">
      <c r="A403" s="211"/>
      <c r="B403" s="3"/>
      <c r="C403" s="3"/>
      <c r="D403" s="3"/>
      <c r="E403" s="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</row>
    <row r="404" spans="1:40" ht="15.75" customHeight="1" x14ac:dyDescent="0.25">
      <c r="A404" s="211"/>
      <c r="B404" s="3"/>
      <c r="C404" s="3"/>
      <c r="D404" s="3"/>
      <c r="E404" s="6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</row>
    <row r="405" spans="1:40" ht="15.75" customHeight="1" x14ac:dyDescent="0.25">
      <c r="A405" s="211"/>
      <c r="B405" s="3"/>
      <c r="C405" s="3"/>
      <c r="D405" s="3"/>
      <c r="E405" s="6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</row>
    <row r="406" spans="1:40" ht="15.75" customHeight="1" x14ac:dyDescent="0.25">
      <c r="A406" s="211"/>
      <c r="B406" s="3"/>
      <c r="C406" s="3"/>
      <c r="D406" s="3"/>
      <c r="E406" s="6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</row>
    <row r="407" spans="1:40" ht="15.75" customHeight="1" x14ac:dyDescent="0.25">
      <c r="A407" s="211"/>
      <c r="B407" s="3"/>
      <c r="C407" s="3"/>
      <c r="D407" s="3"/>
      <c r="E407" s="6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</row>
    <row r="408" spans="1:40" ht="15.75" customHeight="1" x14ac:dyDescent="0.25">
      <c r="A408" s="211"/>
      <c r="B408" s="3"/>
      <c r="C408" s="3"/>
      <c r="D408" s="3"/>
      <c r="E408" s="6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</row>
    <row r="409" spans="1:40" ht="15.75" customHeight="1" x14ac:dyDescent="0.25">
      <c r="A409" s="211"/>
      <c r="B409" s="3"/>
      <c r="C409" s="3"/>
      <c r="D409" s="3"/>
      <c r="E409" s="6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</row>
    <row r="410" spans="1:40" ht="15.75" customHeight="1" x14ac:dyDescent="0.25">
      <c r="A410" s="211"/>
      <c r="B410" s="3"/>
      <c r="C410" s="3"/>
      <c r="D410" s="3"/>
      <c r="E410" s="6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</row>
    <row r="411" spans="1:40" ht="15.75" customHeight="1" x14ac:dyDescent="0.25">
      <c r="A411" s="211"/>
      <c r="B411" s="3"/>
      <c r="C411" s="3"/>
      <c r="D411" s="3"/>
      <c r="E411" s="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</row>
    <row r="412" spans="1:40" ht="15.75" customHeight="1" x14ac:dyDescent="0.25">
      <c r="A412" s="211"/>
      <c r="B412" s="3"/>
      <c r="C412" s="3"/>
      <c r="D412" s="3"/>
      <c r="E412" s="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</row>
    <row r="413" spans="1:40" ht="15.75" customHeight="1" x14ac:dyDescent="0.25">
      <c r="A413" s="211"/>
      <c r="B413" s="3"/>
      <c r="C413" s="3"/>
      <c r="D413" s="3"/>
      <c r="E413" s="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</row>
    <row r="414" spans="1:40" ht="15.75" customHeight="1" x14ac:dyDescent="0.25">
      <c r="A414" s="211"/>
      <c r="B414" s="3"/>
      <c r="C414" s="3"/>
      <c r="D414" s="3"/>
      <c r="E414" s="6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</row>
    <row r="415" spans="1:40" ht="15.75" customHeight="1" x14ac:dyDescent="0.25">
      <c r="A415" s="211"/>
      <c r="B415" s="3"/>
      <c r="C415" s="3"/>
      <c r="D415" s="3"/>
      <c r="E415" s="6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</row>
    <row r="416" spans="1:40" ht="15.75" customHeight="1" x14ac:dyDescent="0.25">
      <c r="A416" s="211"/>
      <c r="B416" s="3"/>
      <c r="C416" s="3"/>
      <c r="D416" s="3"/>
      <c r="E416" s="6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</row>
    <row r="417" spans="1:40" ht="15.75" customHeight="1" x14ac:dyDescent="0.25">
      <c r="A417" s="211"/>
      <c r="B417" s="3"/>
      <c r="C417" s="3"/>
      <c r="D417" s="3"/>
      <c r="E417" s="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</row>
    <row r="418" spans="1:40" ht="15.75" customHeight="1" x14ac:dyDescent="0.25">
      <c r="A418" s="211"/>
      <c r="B418" s="3"/>
      <c r="C418" s="3"/>
      <c r="D418" s="3"/>
      <c r="E418" s="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</row>
    <row r="419" spans="1:40" ht="15.75" customHeight="1" x14ac:dyDescent="0.25">
      <c r="A419" s="211"/>
      <c r="B419" s="3"/>
      <c r="C419" s="3"/>
      <c r="D419" s="3"/>
      <c r="E419" s="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</row>
    <row r="420" spans="1:40" ht="15.75" customHeight="1" x14ac:dyDescent="0.25">
      <c r="A420" s="211"/>
      <c r="B420" s="3"/>
      <c r="C420" s="3"/>
      <c r="D420" s="3"/>
      <c r="E420" s="6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</row>
    <row r="421" spans="1:40" ht="15.75" customHeight="1" x14ac:dyDescent="0.25">
      <c r="A421" s="211"/>
      <c r="B421" s="3"/>
      <c r="C421" s="3"/>
      <c r="D421" s="3"/>
      <c r="E421" s="6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</row>
    <row r="422" spans="1:40" ht="15.75" customHeight="1" x14ac:dyDescent="0.25">
      <c r="A422" s="211"/>
      <c r="B422" s="3"/>
      <c r="C422" s="3"/>
      <c r="D422" s="3"/>
      <c r="E422" s="6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</row>
    <row r="423" spans="1:40" ht="15.75" customHeight="1" x14ac:dyDescent="0.25">
      <c r="A423" s="211"/>
      <c r="B423" s="3"/>
      <c r="C423" s="3"/>
      <c r="D423" s="3"/>
      <c r="E423" s="6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</row>
    <row r="424" spans="1:40" ht="15.75" customHeight="1" x14ac:dyDescent="0.25">
      <c r="A424" s="211"/>
      <c r="B424" s="3"/>
      <c r="C424" s="3"/>
      <c r="D424" s="3"/>
      <c r="E424" s="6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</row>
    <row r="425" spans="1:40" ht="15.75" customHeight="1" x14ac:dyDescent="0.25">
      <c r="A425" s="211"/>
      <c r="B425" s="3"/>
      <c r="C425" s="3"/>
      <c r="D425" s="3"/>
      <c r="E425" s="6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</row>
    <row r="426" spans="1:40" ht="15.75" customHeight="1" x14ac:dyDescent="0.25">
      <c r="A426" s="211"/>
      <c r="B426" s="3"/>
      <c r="C426" s="3"/>
      <c r="D426" s="3"/>
      <c r="E426" s="6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</row>
    <row r="427" spans="1:40" ht="15.75" customHeight="1" x14ac:dyDescent="0.25">
      <c r="A427" s="211"/>
      <c r="B427" s="3"/>
      <c r="C427" s="3"/>
      <c r="D427" s="3"/>
      <c r="E427" s="6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</row>
    <row r="428" spans="1:40" ht="15.75" customHeight="1" x14ac:dyDescent="0.25">
      <c r="A428" s="211"/>
      <c r="B428" s="3"/>
      <c r="C428" s="3"/>
      <c r="D428" s="3"/>
      <c r="E428" s="6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</row>
    <row r="429" spans="1:40" ht="15.75" customHeight="1" x14ac:dyDescent="0.25">
      <c r="A429" s="211"/>
      <c r="B429" s="3"/>
      <c r="C429" s="3"/>
      <c r="D429" s="3"/>
      <c r="E429" s="6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</row>
    <row r="430" spans="1:40" ht="15.75" customHeight="1" x14ac:dyDescent="0.25">
      <c r="A430" s="211"/>
      <c r="B430" s="3"/>
      <c r="C430" s="3"/>
      <c r="D430" s="3"/>
      <c r="E430" s="6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</row>
    <row r="431" spans="1:40" ht="15.75" customHeight="1" x14ac:dyDescent="0.25">
      <c r="A431" s="211"/>
      <c r="B431" s="3"/>
      <c r="C431" s="3"/>
      <c r="D431" s="3"/>
      <c r="E431" s="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</row>
    <row r="432" spans="1:40" ht="15.75" customHeight="1" x14ac:dyDescent="0.25">
      <c r="A432" s="211"/>
      <c r="B432" s="3"/>
      <c r="C432" s="3"/>
      <c r="D432" s="3"/>
      <c r="E432" s="6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</row>
    <row r="433" spans="1:40" ht="15.75" customHeight="1" x14ac:dyDescent="0.25">
      <c r="A433" s="211"/>
      <c r="B433" s="3"/>
      <c r="C433" s="3"/>
      <c r="D433" s="3"/>
      <c r="E433" s="6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</row>
    <row r="434" spans="1:40" ht="15.75" customHeight="1" x14ac:dyDescent="0.25">
      <c r="A434" s="211"/>
      <c r="B434" s="3"/>
      <c r="C434" s="3"/>
      <c r="D434" s="3"/>
      <c r="E434" s="6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</row>
    <row r="435" spans="1:40" ht="15.75" customHeight="1" x14ac:dyDescent="0.25">
      <c r="A435" s="211"/>
      <c r="B435" s="3"/>
      <c r="C435" s="3"/>
      <c r="D435" s="3"/>
      <c r="E435" s="6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</row>
    <row r="436" spans="1:40" ht="15.75" customHeight="1" x14ac:dyDescent="0.25">
      <c r="A436" s="211"/>
      <c r="B436" s="3"/>
      <c r="C436" s="3"/>
      <c r="D436" s="3"/>
      <c r="E436" s="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</row>
    <row r="437" spans="1:40" ht="15.75" customHeight="1" x14ac:dyDescent="0.25">
      <c r="A437" s="211"/>
      <c r="B437" s="3"/>
      <c r="C437" s="3"/>
      <c r="D437" s="3"/>
      <c r="E437" s="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</row>
    <row r="438" spans="1:40" ht="15.75" customHeight="1" x14ac:dyDescent="0.25">
      <c r="A438" s="211"/>
      <c r="B438" s="3"/>
      <c r="C438" s="3"/>
      <c r="D438" s="3"/>
      <c r="E438" s="6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</row>
    <row r="439" spans="1:40" ht="15.75" customHeight="1" x14ac:dyDescent="0.25">
      <c r="A439" s="211"/>
      <c r="B439" s="3"/>
      <c r="C439" s="3"/>
      <c r="D439" s="3"/>
      <c r="E439" s="6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</row>
    <row r="440" spans="1:40" ht="15.75" customHeight="1" x14ac:dyDescent="0.25">
      <c r="A440" s="211"/>
      <c r="B440" s="3"/>
      <c r="C440" s="3"/>
      <c r="D440" s="3"/>
      <c r="E440" s="6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</row>
    <row r="441" spans="1:40" ht="15.75" customHeight="1" x14ac:dyDescent="0.25">
      <c r="A441" s="211"/>
      <c r="B441" s="3"/>
      <c r="C441" s="3"/>
      <c r="D441" s="3"/>
      <c r="E441" s="6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</row>
    <row r="442" spans="1:40" ht="15.75" customHeight="1" x14ac:dyDescent="0.25">
      <c r="A442" s="211"/>
      <c r="B442" s="3"/>
      <c r="C442" s="3"/>
      <c r="D442" s="3"/>
      <c r="E442" s="6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</row>
    <row r="443" spans="1:40" ht="15.75" customHeight="1" x14ac:dyDescent="0.25">
      <c r="A443" s="211"/>
      <c r="B443" s="3"/>
      <c r="C443" s="3"/>
      <c r="D443" s="3"/>
      <c r="E443" s="6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</row>
    <row r="444" spans="1:40" ht="15.75" customHeight="1" x14ac:dyDescent="0.25">
      <c r="A444" s="211"/>
      <c r="B444" s="3"/>
      <c r="C444" s="3"/>
      <c r="D444" s="3"/>
      <c r="E444" s="6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</row>
    <row r="445" spans="1:40" ht="15.75" customHeight="1" x14ac:dyDescent="0.25">
      <c r="A445" s="211"/>
      <c r="B445" s="3"/>
      <c r="C445" s="3"/>
      <c r="D445" s="3"/>
      <c r="E445" s="6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</row>
    <row r="446" spans="1:40" ht="15.75" customHeight="1" x14ac:dyDescent="0.25">
      <c r="A446" s="211"/>
      <c r="B446" s="3"/>
      <c r="C446" s="3"/>
      <c r="D446" s="3"/>
      <c r="E446" s="6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</row>
    <row r="447" spans="1:40" ht="15.75" customHeight="1" x14ac:dyDescent="0.25">
      <c r="A447" s="211"/>
      <c r="B447" s="3"/>
      <c r="C447" s="3"/>
      <c r="D447" s="3"/>
      <c r="E447" s="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</row>
    <row r="448" spans="1:40" ht="15.75" customHeight="1" x14ac:dyDescent="0.25">
      <c r="A448" s="211"/>
      <c r="B448" s="3"/>
      <c r="C448" s="3"/>
      <c r="D448" s="3"/>
      <c r="E448" s="6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</row>
    <row r="449" spans="1:40" ht="15.75" customHeight="1" x14ac:dyDescent="0.25">
      <c r="A449" s="211"/>
      <c r="B449" s="3"/>
      <c r="C449" s="3"/>
      <c r="D449" s="3"/>
      <c r="E449" s="6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</row>
    <row r="450" spans="1:40" ht="15.75" customHeight="1" x14ac:dyDescent="0.25">
      <c r="A450" s="211"/>
      <c r="B450" s="3"/>
      <c r="C450" s="3"/>
      <c r="D450" s="3"/>
      <c r="E450" s="6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</row>
    <row r="451" spans="1:40" ht="15.75" customHeight="1" x14ac:dyDescent="0.25">
      <c r="A451" s="211"/>
      <c r="B451" s="3"/>
      <c r="C451" s="3"/>
      <c r="D451" s="3"/>
      <c r="E451" s="6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</row>
    <row r="452" spans="1:40" ht="15.75" customHeight="1" x14ac:dyDescent="0.25">
      <c r="A452" s="211"/>
      <c r="B452" s="3"/>
      <c r="C452" s="3"/>
      <c r="D452" s="3"/>
      <c r="E452" s="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</row>
    <row r="453" spans="1:40" ht="15.75" customHeight="1" x14ac:dyDescent="0.25">
      <c r="A453" s="211"/>
      <c r="B453" s="3"/>
      <c r="C453" s="3"/>
      <c r="D453" s="3"/>
      <c r="E453" s="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</row>
    <row r="454" spans="1:40" ht="15.75" customHeight="1" x14ac:dyDescent="0.25">
      <c r="A454" s="211"/>
      <c r="B454" s="3"/>
      <c r="C454" s="3"/>
      <c r="D454" s="3"/>
      <c r="E454" s="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</row>
    <row r="455" spans="1:40" ht="15.75" customHeight="1" x14ac:dyDescent="0.25">
      <c r="A455" s="211"/>
      <c r="B455" s="3"/>
      <c r="C455" s="3"/>
      <c r="D455" s="3"/>
      <c r="E455" s="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</row>
    <row r="456" spans="1:40" ht="15.75" customHeight="1" x14ac:dyDescent="0.25">
      <c r="A456" s="211"/>
      <c r="B456" s="3"/>
      <c r="C456" s="3"/>
      <c r="D456" s="3"/>
      <c r="E456" s="6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</row>
    <row r="457" spans="1:40" ht="15.75" customHeight="1" x14ac:dyDescent="0.25">
      <c r="A457" s="211"/>
      <c r="B457" s="3"/>
      <c r="C457" s="3"/>
      <c r="D457" s="3"/>
      <c r="E457" s="6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</row>
    <row r="458" spans="1:40" ht="15.75" customHeight="1" x14ac:dyDescent="0.25">
      <c r="A458" s="211"/>
      <c r="B458" s="3"/>
      <c r="C458" s="3"/>
      <c r="D458" s="3"/>
      <c r="E458" s="6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</row>
    <row r="459" spans="1:40" ht="15.75" customHeight="1" x14ac:dyDescent="0.25">
      <c r="A459" s="211"/>
      <c r="B459" s="3"/>
      <c r="C459" s="3"/>
      <c r="D459" s="3"/>
      <c r="E459" s="6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</row>
    <row r="460" spans="1:40" ht="15.75" customHeight="1" x14ac:dyDescent="0.25">
      <c r="A460" s="211"/>
      <c r="B460" s="3"/>
      <c r="C460" s="3"/>
      <c r="D460" s="3"/>
      <c r="E460" s="6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</row>
    <row r="461" spans="1:40" ht="15.75" customHeight="1" x14ac:dyDescent="0.25">
      <c r="A461" s="211"/>
      <c r="B461" s="3"/>
      <c r="C461" s="3"/>
      <c r="D461" s="3"/>
      <c r="E461" s="6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</row>
    <row r="462" spans="1:40" ht="15.75" customHeight="1" x14ac:dyDescent="0.25">
      <c r="A462" s="211"/>
      <c r="B462" s="3"/>
      <c r="C462" s="3"/>
      <c r="D462" s="3"/>
      <c r="E462" s="6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</row>
    <row r="463" spans="1:40" ht="15.75" customHeight="1" x14ac:dyDescent="0.25">
      <c r="A463" s="211"/>
      <c r="B463" s="3"/>
      <c r="C463" s="3"/>
      <c r="D463" s="3"/>
      <c r="E463" s="6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</row>
    <row r="464" spans="1:40" ht="15.75" customHeight="1" x14ac:dyDescent="0.25">
      <c r="A464" s="211"/>
      <c r="B464" s="3"/>
      <c r="C464" s="3"/>
      <c r="D464" s="3"/>
      <c r="E464" s="6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</row>
    <row r="465" spans="1:40" ht="15.75" customHeight="1" x14ac:dyDescent="0.25">
      <c r="A465" s="211"/>
      <c r="B465" s="3"/>
      <c r="C465" s="3"/>
      <c r="D465" s="3"/>
      <c r="E465" s="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</row>
    <row r="466" spans="1:40" ht="15.75" customHeight="1" x14ac:dyDescent="0.25">
      <c r="A466" s="211"/>
      <c r="B466" s="3"/>
      <c r="C466" s="3"/>
      <c r="D466" s="3"/>
      <c r="E466" s="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</row>
    <row r="467" spans="1:40" ht="15.75" customHeight="1" x14ac:dyDescent="0.25">
      <c r="A467" s="211"/>
      <c r="B467" s="3"/>
      <c r="C467" s="3"/>
      <c r="D467" s="3"/>
      <c r="E467" s="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</row>
    <row r="468" spans="1:40" ht="15.75" customHeight="1" x14ac:dyDescent="0.25">
      <c r="A468" s="211"/>
      <c r="B468" s="3"/>
      <c r="C468" s="3"/>
      <c r="D468" s="3"/>
      <c r="E468" s="6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</row>
    <row r="469" spans="1:40" ht="15.75" customHeight="1" x14ac:dyDescent="0.25">
      <c r="A469" s="211"/>
      <c r="B469" s="3"/>
      <c r="C469" s="3"/>
      <c r="D469" s="3"/>
      <c r="E469" s="6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</row>
    <row r="470" spans="1:40" ht="15.75" customHeight="1" x14ac:dyDescent="0.25">
      <c r="A470" s="211"/>
      <c r="B470" s="3"/>
      <c r="C470" s="3"/>
      <c r="D470" s="3"/>
      <c r="E470" s="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</row>
    <row r="471" spans="1:40" ht="15.75" customHeight="1" x14ac:dyDescent="0.25">
      <c r="A471" s="211"/>
      <c r="B471" s="3"/>
      <c r="C471" s="3"/>
      <c r="D471" s="3"/>
      <c r="E471" s="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</row>
    <row r="472" spans="1:40" ht="15.75" customHeight="1" x14ac:dyDescent="0.25">
      <c r="A472" s="211"/>
      <c r="B472" s="3"/>
      <c r="C472" s="3"/>
      <c r="D472" s="3"/>
      <c r="E472" s="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</row>
    <row r="473" spans="1:40" ht="15.75" customHeight="1" x14ac:dyDescent="0.25">
      <c r="A473" s="211"/>
      <c r="B473" s="3"/>
      <c r="C473" s="3"/>
      <c r="D473" s="3"/>
      <c r="E473" s="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</row>
    <row r="474" spans="1:40" ht="15.75" customHeight="1" x14ac:dyDescent="0.25">
      <c r="A474" s="211"/>
      <c r="B474" s="3"/>
      <c r="C474" s="3"/>
      <c r="D474" s="3"/>
      <c r="E474" s="6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</row>
    <row r="475" spans="1:40" ht="15.75" customHeight="1" x14ac:dyDescent="0.25">
      <c r="A475" s="211"/>
      <c r="B475" s="3"/>
      <c r="C475" s="3"/>
      <c r="D475" s="3"/>
      <c r="E475" s="6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</row>
    <row r="476" spans="1:40" ht="15.75" customHeight="1" x14ac:dyDescent="0.25">
      <c r="A476" s="211"/>
      <c r="B476" s="3"/>
      <c r="C476" s="3"/>
      <c r="D476" s="3"/>
      <c r="E476" s="6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</row>
    <row r="477" spans="1:40" ht="15.75" customHeight="1" x14ac:dyDescent="0.25">
      <c r="A477" s="211"/>
      <c r="B477" s="3"/>
      <c r="C477" s="3"/>
      <c r="D477" s="3"/>
      <c r="E477" s="6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</row>
    <row r="478" spans="1:40" ht="15.75" customHeight="1" x14ac:dyDescent="0.25">
      <c r="A478" s="211"/>
      <c r="B478" s="3"/>
      <c r="C478" s="3"/>
      <c r="D478" s="3"/>
      <c r="E478" s="6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</row>
    <row r="479" spans="1:40" ht="15.75" customHeight="1" x14ac:dyDescent="0.25">
      <c r="A479" s="211"/>
      <c r="B479" s="3"/>
      <c r="C479" s="3"/>
      <c r="D479" s="3"/>
      <c r="E479" s="6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</row>
    <row r="480" spans="1:40" ht="15.75" customHeight="1" x14ac:dyDescent="0.25">
      <c r="A480" s="211"/>
      <c r="B480" s="3"/>
      <c r="C480" s="3"/>
      <c r="D480" s="3"/>
      <c r="E480" s="6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</row>
    <row r="481" spans="1:40" ht="15.75" customHeight="1" x14ac:dyDescent="0.25">
      <c r="A481" s="211"/>
      <c r="B481" s="3"/>
      <c r="C481" s="3"/>
      <c r="D481" s="3"/>
      <c r="E481" s="6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</row>
    <row r="482" spans="1:40" ht="15.75" customHeight="1" x14ac:dyDescent="0.25">
      <c r="A482" s="211"/>
      <c r="B482" s="3"/>
      <c r="C482" s="3"/>
      <c r="D482" s="3"/>
      <c r="E482" s="6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</row>
    <row r="483" spans="1:40" ht="15.75" customHeight="1" x14ac:dyDescent="0.25">
      <c r="A483" s="211"/>
      <c r="B483" s="3"/>
      <c r="C483" s="3"/>
      <c r="D483" s="3"/>
      <c r="E483" s="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</row>
    <row r="484" spans="1:40" ht="15.75" customHeight="1" x14ac:dyDescent="0.25">
      <c r="A484" s="211"/>
      <c r="B484" s="3"/>
      <c r="C484" s="3"/>
      <c r="D484" s="3"/>
      <c r="E484" s="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</row>
    <row r="485" spans="1:40" ht="15.75" customHeight="1" x14ac:dyDescent="0.25">
      <c r="A485" s="211"/>
      <c r="B485" s="3"/>
      <c r="C485" s="3"/>
      <c r="D485" s="3"/>
      <c r="E485" s="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</row>
    <row r="486" spans="1:40" ht="15.75" customHeight="1" x14ac:dyDescent="0.25">
      <c r="A486" s="211"/>
      <c r="B486" s="3"/>
      <c r="C486" s="3"/>
      <c r="D486" s="3"/>
      <c r="E486" s="6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</row>
    <row r="487" spans="1:40" ht="15.75" customHeight="1" x14ac:dyDescent="0.25">
      <c r="A487" s="211"/>
      <c r="B487" s="3"/>
      <c r="C487" s="3"/>
      <c r="D487" s="3"/>
      <c r="E487" s="6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</row>
    <row r="488" spans="1:40" ht="15.75" customHeight="1" x14ac:dyDescent="0.25">
      <c r="A488" s="211"/>
      <c r="B488" s="3"/>
      <c r="C488" s="3"/>
      <c r="D488" s="3"/>
      <c r="E488" s="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</row>
    <row r="489" spans="1:40" ht="15.75" customHeight="1" x14ac:dyDescent="0.25">
      <c r="A489" s="211"/>
      <c r="B489" s="3"/>
      <c r="C489" s="3"/>
      <c r="D489" s="3"/>
      <c r="E489" s="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</row>
    <row r="490" spans="1:40" ht="15.75" customHeight="1" x14ac:dyDescent="0.25">
      <c r="A490" s="211"/>
      <c r="B490" s="3"/>
      <c r="C490" s="3"/>
      <c r="D490" s="3"/>
      <c r="E490" s="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</row>
    <row r="491" spans="1:40" ht="15.75" customHeight="1" x14ac:dyDescent="0.25">
      <c r="A491" s="211"/>
      <c r="B491" s="3"/>
      <c r="C491" s="3"/>
      <c r="D491" s="3"/>
      <c r="E491" s="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</row>
    <row r="492" spans="1:40" ht="15.75" customHeight="1" x14ac:dyDescent="0.25">
      <c r="A492" s="211"/>
      <c r="B492" s="3"/>
      <c r="C492" s="3"/>
      <c r="D492" s="3"/>
      <c r="E492" s="6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</row>
    <row r="493" spans="1:40" ht="15.75" customHeight="1" x14ac:dyDescent="0.25">
      <c r="A493" s="211"/>
      <c r="B493" s="3"/>
      <c r="C493" s="3"/>
      <c r="D493" s="3"/>
      <c r="E493" s="6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</row>
    <row r="494" spans="1:40" ht="15.75" customHeight="1" x14ac:dyDescent="0.25">
      <c r="A494" s="211"/>
      <c r="B494" s="3"/>
      <c r="C494" s="3"/>
      <c r="D494" s="3"/>
      <c r="E494" s="6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</row>
    <row r="495" spans="1:40" ht="15.75" customHeight="1" x14ac:dyDescent="0.25">
      <c r="A495" s="211"/>
      <c r="B495" s="3"/>
      <c r="C495" s="3"/>
      <c r="D495" s="3"/>
      <c r="E495" s="6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</row>
    <row r="496" spans="1:40" ht="15.75" customHeight="1" x14ac:dyDescent="0.25">
      <c r="A496" s="211"/>
      <c r="B496" s="3"/>
      <c r="C496" s="3"/>
      <c r="D496" s="3"/>
      <c r="E496" s="6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</row>
    <row r="497" spans="1:40" ht="15.75" customHeight="1" x14ac:dyDescent="0.25">
      <c r="A497" s="211"/>
      <c r="B497" s="3"/>
      <c r="C497" s="3"/>
      <c r="D497" s="3"/>
      <c r="E497" s="6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</row>
    <row r="498" spans="1:40" ht="15.75" customHeight="1" x14ac:dyDescent="0.25">
      <c r="A498" s="211"/>
      <c r="B498" s="3"/>
      <c r="C498" s="3"/>
      <c r="D498" s="3"/>
      <c r="E498" s="6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</row>
    <row r="499" spans="1:40" ht="15.75" customHeight="1" x14ac:dyDescent="0.25">
      <c r="A499" s="211"/>
      <c r="B499" s="3"/>
      <c r="C499" s="3"/>
      <c r="D499" s="3"/>
      <c r="E499" s="6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</row>
    <row r="500" spans="1:40" ht="15.75" customHeight="1" x14ac:dyDescent="0.25">
      <c r="A500" s="211"/>
      <c r="B500" s="3"/>
      <c r="C500" s="3"/>
      <c r="D500" s="3"/>
      <c r="E500" s="6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</row>
    <row r="501" spans="1:40" ht="15.75" customHeight="1" x14ac:dyDescent="0.25">
      <c r="A501" s="211"/>
      <c r="B501" s="3"/>
      <c r="C501" s="3"/>
      <c r="D501" s="3"/>
      <c r="E501" s="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</row>
    <row r="502" spans="1:40" ht="15.75" customHeight="1" x14ac:dyDescent="0.25">
      <c r="A502" s="211"/>
      <c r="B502" s="3"/>
      <c r="C502" s="3"/>
      <c r="D502" s="3"/>
      <c r="E502" s="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</row>
    <row r="503" spans="1:40" ht="15.75" customHeight="1" x14ac:dyDescent="0.25">
      <c r="A503" s="211"/>
      <c r="B503" s="3"/>
      <c r="C503" s="3"/>
      <c r="D503" s="3"/>
      <c r="E503" s="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</row>
    <row r="504" spans="1:40" ht="15.75" customHeight="1" x14ac:dyDescent="0.25">
      <c r="A504" s="211"/>
      <c r="B504" s="3"/>
      <c r="C504" s="3"/>
      <c r="D504" s="3"/>
      <c r="E504" s="6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</row>
    <row r="505" spans="1:40" ht="15.75" customHeight="1" x14ac:dyDescent="0.25">
      <c r="A505" s="211"/>
      <c r="B505" s="3"/>
      <c r="C505" s="3"/>
      <c r="D505" s="3"/>
      <c r="E505" s="6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</row>
    <row r="506" spans="1:40" ht="15.75" customHeight="1" x14ac:dyDescent="0.25">
      <c r="A506" s="211"/>
      <c r="B506" s="3"/>
      <c r="C506" s="3"/>
      <c r="D506" s="3"/>
      <c r="E506" s="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</row>
    <row r="507" spans="1:40" ht="15.75" customHeight="1" x14ac:dyDescent="0.25">
      <c r="A507" s="211"/>
      <c r="B507" s="3"/>
      <c r="C507" s="3"/>
      <c r="D507" s="3"/>
      <c r="E507" s="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</row>
    <row r="508" spans="1:40" ht="15.75" customHeight="1" x14ac:dyDescent="0.25">
      <c r="A508" s="211"/>
      <c r="B508" s="3"/>
      <c r="C508" s="3"/>
      <c r="D508" s="3"/>
      <c r="E508" s="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</row>
    <row r="509" spans="1:40" ht="15.75" customHeight="1" x14ac:dyDescent="0.25">
      <c r="A509" s="211"/>
      <c r="B509" s="3"/>
      <c r="C509" s="3"/>
      <c r="D509" s="3"/>
      <c r="E509" s="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</row>
    <row r="510" spans="1:40" ht="15.75" customHeight="1" x14ac:dyDescent="0.25">
      <c r="A510" s="211"/>
      <c r="B510" s="3"/>
      <c r="C510" s="3"/>
      <c r="D510" s="3"/>
      <c r="E510" s="6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</row>
    <row r="511" spans="1:40" ht="15.75" customHeight="1" x14ac:dyDescent="0.25">
      <c r="A511" s="211"/>
      <c r="B511" s="3"/>
      <c r="C511" s="3"/>
      <c r="D511" s="3"/>
      <c r="E511" s="6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</row>
    <row r="512" spans="1:40" ht="15.75" customHeight="1" x14ac:dyDescent="0.25">
      <c r="A512" s="211"/>
      <c r="B512" s="3"/>
      <c r="C512" s="3"/>
      <c r="D512" s="3"/>
      <c r="E512" s="6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</row>
    <row r="513" spans="1:40" ht="15.75" customHeight="1" x14ac:dyDescent="0.25">
      <c r="A513" s="211"/>
      <c r="B513" s="3"/>
      <c r="C513" s="3"/>
      <c r="D513" s="3"/>
      <c r="E513" s="6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</row>
    <row r="514" spans="1:40" ht="15.75" customHeight="1" x14ac:dyDescent="0.25">
      <c r="A514" s="211"/>
      <c r="B514" s="3"/>
      <c r="C514" s="3"/>
      <c r="D514" s="3"/>
      <c r="E514" s="6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</row>
    <row r="515" spans="1:40" ht="15.75" customHeight="1" x14ac:dyDescent="0.25">
      <c r="A515" s="211"/>
      <c r="B515" s="3"/>
      <c r="C515" s="3"/>
      <c r="D515" s="3"/>
      <c r="E515" s="6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</row>
    <row r="516" spans="1:40" ht="15.75" customHeight="1" x14ac:dyDescent="0.25">
      <c r="A516" s="211"/>
      <c r="B516" s="3"/>
      <c r="C516" s="3"/>
      <c r="D516" s="3"/>
      <c r="E516" s="6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</row>
    <row r="517" spans="1:40" ht="15.75" customHeight="1" x14ac:dyDescent="0.25">
      <c r="A517" s="211"/>
      <c r="B517" s="3"/>
      <c r="C517" s="3"/>
      <c r="D517" s="3"/>
      <c r="E517" s="6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</row>
    <row r="518" spans="1:40" ht="15.75" customHeight="1" x14ac:dyDescent="0.25">
      <c r="A518" s="211"/>
      <c r="B518" s="3"/>
      <c r="C518" s="3"/>
      <c r="D518" s="3"/>
      <c r="E518" s="6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</row>
    <row r="519" spans="1:40" ht="15.75" customHeight="1" x14ac:dyDescent="0.25">
      <c r="A519" s="211"/>
      <c r="B519" s="3"/>
      <c r="C519" s="3"/>
      <c r="D519" s="3"/>
      <c r="E519" s="6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</row>
    <row r="520" spans="1:40" ht="15.75" customHeight="1" x14ac:dyDescent="0.25">
      <c r="A520" s="211"/>
      <c r="B520" s="3"/>
      <c r="C520" s="3"/>
      <c r="D520" s="3"/>
      <c r="E520" s="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</row>
    <row r="521" spans="1:40" ht="15.75" customHeight="1" x14ac:dyDescent="0.25">
      <c r="A521" s="211"/>
      <c r="B521" s="3"/>
      <c r="C521" s="3"/>
      <c r="D521" s="3"/>
      <c r="E521" s="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</row>
    <row r="522" spans="1:40" ht="15.75" customHeight="1" x14ac:dyDescent="0.25">
      <c r="A522" s="211"/>
      <c r="B522" s="3"/>
      <c r="C522" s="3"/>
      <c r="D522" s="3"/>
      <c r="E522" s="6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</row>
    <row r="523" spans="1:40" ht="15.75" customHeight="1" x14ac:dyDescent="0.25">
      <c r="A523" s="211"/>
      <c r="B523" s="3"/>
      <c r="C523" s="3"/>
      <c r="D523" s="3"/>
      <c r="E523" s="6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</row>
    <row r="524" spans="1:40" ht="15.75" customHeight="1" x14ac:dyDescent="0.25">
      <c r="A524" s="211"/>
      <c r="B524" s="3"/>
      <c r="C524" s="3"/>
      <c r="D524" s="3"/>
      <c r="E524" s="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</row>
    <row r="525" spans="1:40" ht="15.75" customHeight="1" x14ac:dyDescent="0.25">
      <c r="A525" s="211"/>
      <c r="B525" s="3"/>
      <c r="C525" s="3"/>
      <c r="D525" s="3"/>
      <c r="E525" s="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</row>
    <row r="526" spans="1:40" ht="15.75" customHeight="1" x14ac:dyDescent="0.25">
      <c r="A526" s="211"/>
      <c r="B526" s="3"/>
      <c r="C526" s="3"/>
      <c r="D526" s="3"/>
      <c r="E526" s="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</row>
    <row r="527" spans="1:40" ht="15.75" customHeight="1" x14ac:dyDescent="0.25">
      <c r="A527" s="211"/>
      <c r="B527" s="3"/>
      <c r="C527" s="3"/>
      <c r="D527" s="3"/>
      <c r="E527" s="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</row>
    <row r="528" spans="1:40" ht="15.75" customHeight="1" x14ac:dyDescent="0.25">
      <c r="A528" s="211"/>
      <c r="B528" s="3"/>
      <c r="C528" s="3"/>
      <c r="D528" s="3"/>
      <c r="E528" s="6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</row>
    <row r="529" spans="1:40" ht="15.75" customHeight="1" x14ac:dyDescent="0.25">
      <c r="A529" s="211"/>
      <c r="B529" s="3"/>
      <c r="C529" s="3"/>
      <c r="D529" s="3"/>
      <c r="E529" s="6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</row>
    <row r="530" spans="1:40" ht="15.75" customHeight="1" x14ac:dyDescent="0.25">
      <c r="A530" s="211"/>
      <c r="B530" s="3"/>
      <c r="C530" s="3"/>
      <c r="D530" s="3"/>
      <c r="E530" s="6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</row>
    <row r="531" spans="1:40" ht="15.75" customHeight="1" x14ac:dyDescent="0.25">
      <c r="A531" s="211"/>
      <c r="B531" s="3"/>
      <c r="C531" s="3"/>
      <c r="D531" s="3"/>
      <c r="E531" s="6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</row>
    <row r="532" spans="1:40" ht="15.75" customHeight="1" x14ac:dyDescent="0.25">
      <c r="A532" s="211"/>
      <c r="B532" s="3"/>
      <c r="C532" s="3"/>
      <c r="D532" s="3"/>
      <c r="E532" s="6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</row>
    <row r="533" spans="1:40" ht="15.75" customHeight="1" x14ac:dyDescent="0.25">
      <c r="A533" s="211"/>
      <c r="B533" s="3"/>
      <c r="C533" s="3"/>
      <c r="D533" s="3"/>
      <c r="E533" s="6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</row>
    <row r="534" spans="1:40" ht="15.75" customHeight="1" x14ac:dyDescent="0.25">
      <c r="A534" s="211"/>
      <c r="B534" s="3"/>
      <c r="C534" s="3"/>
      <c r="D534" s="3"/>
      <c r="E534" s="6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</row>
    <row r="535" spans="1:40" ht="15.75" customHeight="1" x14ac:dyDescent="0.25">
      <c r="A535" s="211"/>
      <c r="B535" s="3"/>
      <c r="C535" s="3"/>
      <c r="D535" s="3"/>
      <c r="E535" s="6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</row>
    <row r="536" spans="1:40" ht="15.75" customHeight="1" x14ac:dyDescent="0.25">
      <c r="A536" s="211"/>
      <c r="B536" s="3"/>
      <c r="C536" s="3"/>
      <c r="D536" s="3"/>
      <c r="E536" s="6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</row>
    <row r="537" spans="1:40" ht="15.75" customHeight="1" x14ac:dyDescent="0.25">
      <c r="A537" s="211"/>
      <c r="B537" s="3"/>
      <c r="C537" s="3"/>
      <c r="D537" s="3"/>
      <c r="E537" s="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</row>
    <row r="538" spans="1:40" ht="15.75" customHeight="1" x14ac:dyDescent="0.25">
      <c r="A538" s="211"/>
      <c r="B538" s="3"/>
      <c r="C538" s="3"/>
      <c r="D538" s="3"/>
      <c r="E538" s="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</row>
    <row r="539" spans="1:40" ht="15.75" customHeight="1" x14ac:dyDescent="0.25">
      <c r="A539" s="211"/>
      <c r="B539" s="3"/>
      <c r="C539" s="3"/>
      <c r="D539" s="3"/>
      <c r="E539" s="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</row>
    <row r="540" spans="1:40" ht="15.75" customHeight="1" x14ac:dyDescent="0.25">
      <c r="A540" s="211"/>
      <c r="B540" s="3"/>
      <c r="C540" s="3"/>
      <c r="D540" s="3"/>
      <c r="E540" s="6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</row>
    <row r="541" spans="1:40" ht="15.75" customHeight="1" x14ac:dyDescent="0.25">
      <c r="A541" s="211"/>
      <c r="B541" s="3"/>
      <c r="C541" s="3"/>
      <c r="D541" s="3"/>
      <c r="E541" s="6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</row>
    <row r="542" spans="1:40" ht="15.75" customHeight="1" x14ac:dyDescent="0.25">
      <c r="A542" s="211"/>
      <c r="B542" s="3"/>
      <c r="C542" s="3"/>
      <c r="D542" s="3"/>
      <c r="E542" s="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</row>
    <row r="543" spans="1:40" ht="15.75" customHeight="1" x14ac:dyDescent="0.25">
      <c r="A543" s="211"/>
      <c r="B543" s="3"/>
      <c r="C543" s="3"/>
      <c r="D543" s="3"/>
      <c r="E543" s="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</row>
    <row r="544" spans="1:40" ht="15.75" customHeight="1" x14ac:dyDescent="0.25">
      <c r="A544" s="211"/>
      <c r="B544" s="3"/>
      <c r="C544" s="3"/>
      <c r="D544" s="3"/>
      <c r="E544" s="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</row>
    <row r="545" spans="1:40" ht="15.75" customHeight="1" x14ac:dyDescent="0.25">
      <c r="A545" s="211"/>
      <c r="B545" s="3"/>
      <c r="C545" s="3"/>
      <c r="D545" s="3"/>
      <c r="E545" s="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</row>
    <row r="546" spans="1:40" ht="15.75" customHeight="1" x14ac:dyDescent="0.25">
      <c r="A546" s="211"/>
      <c r="B546" s="3"/>
      <c r="C546" s="3"/>
      <c r="D546" s="3"/>
      <c r="E546" s="6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</row>
    <row r="547" spans="1:40" ht="15.75" customHeight="1" x14ac:dyDescent="0.25">
      <c r="A547" s="211"/>
      <c r="B547" s="3"/>
      <c r="C547" s="3"/>
      <c r="D547" s="3"/>
      <c r="E547" s="6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</row>
    <row r="548" spans="1:40" ht="15.75" customHeight="1" x14ac:dyDescent="0.25">
      <c r="A548" s="211"/>
      <c r="B548" s="3"/>
      <c r="C548" s="3"/>
      <c r="D548" s="3"/>
      <c r="E548" s="6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</row>
    <row r="549" spans="1:40" ht="15.75" customHeight="1" x14ac:dyDescent="0.25">
      <c r="A549" s="211"/>
      <c r="B549" s="3"/>
      <c r="C549" s="3"/>
      <c r="D549" s="3"/>
      <c r="E549" s="6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</row>
    <row r="550" spans="1:40" ht="15.75" customHeight="1" x14ac:dyDescent="0.25">
      <c r="A550" s="211"/>
      <c r="B550" s="3"/>
      <c r="C550" s="3"/>
      <c r="D550" s="3"/>
      <c r="E550" s="6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</row>
    <row r="551" spans="1:40" ht="15.75" customHeight="1" x14ac:dyDescent="0.25">
      <c r="A551" s="211"/>
      <c r="B551" s="3"/>
      <c r="C551" s="3"/>
      <c r="D551" s="3"/>
      <c r="E551" s="6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</row>
    <row r="552" spans="1:40" ht="15.75" customHeight="1" x14ac:dyDescent="0.25">
      <c r="A552" s="211"/>
      <c r="B552" s="3"/>
      <c r="C552" s="3"/>
      <c r="D552" s="3"/>
      <c r="E552" s="6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</row>
    <row r="553" spans="1:40" ht="15.75" customHeight="1" x14ac:dyDescent="0.25">
      <c r="A553" s="211"/>
      <c r="B553" s="3"/>
      <c r="C553" s="3"/>
      <c r="D553" s="3"/>
      <c r="E553" s="6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</row>
    <row r="554" spans="1:40" ht="15.75" customHeight="1" x14ac:dyDescent="0.25">
      <c r="A554" s="211"/>
      <c r="B554" s="3"/>
      <c r="C554" s="3"/>
      <c r="D554" s="3"/>
      <c r="E554" s="6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</row>
    <row r="555" spans="1:40" ht="15.75" customHeight="1" x14ac:dyDescent="0.25">
      <c r="A555" s="211"/>
      <c r="B555" s="3"/>
      <c r="C555" s="3"/>
      <c r="D555" s="3"/>
      <c r="E555" s="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</row>
    <row r="556" spans="1:40" ht="15.75" customHeight="1" x14ac:dyDescent="0.25">
      <c r="A556" s="211"/>
      <c r="B556" s="3"/>
      <c r="C556" s="3"/>
      <c r="D556" s="3"/>
      <c r="E556" s="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</row>
    <row r="557" spans="1:40" ht="15.75" customHeight="1" x14ac:dyDescent="0.25">
      <c r="A557" s="211"/>
      <c r="B557" s="3"/>
      <c r="C557" s="3"/>
      <c r="D557" s="3"/>
      <c r="E557" s="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</row>
    <row r="558" spans="1:40" ht="15.75" customHeight="1" x14ac:dyDescent="0.25">
      <c r="A558" s="211"/>
      <c r="B558" s="3"/>
      <c r="C558" s="3"/>
      <c r="D558" s="3"/>
      <c r="E558" s="6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</row>
    <row r="559" spans="1:40" ht="15.75" customHeight="1" x14ac:dyDescent="0.25">
      <c r="A559" s="211"/>
      <c r="B559" s="3"/>
      <c r="C559" s="3"/>
      <c r="D559" s="3"/>
      <c r="E559" s="6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</row>
    <row r="560" spans="1:40" ht="15.75" customHeight="1" x14ac:dyDescent="0.25">
      <c r="A560" s="211"/>
      <c r="B560" s="3"/>
      <c r="C560" s="3"/>
      <c r="D560" s="3"/>
      <c r="E560" s="6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</row>
    <row r="561" spans="1:40" ht="15.75" customHeight="1" x14ac:dyDescent="0.25">
      <c r="A561" s="211"/>
      <c r="B561" s="3"/>
      <c r="C561" s="3"/>
      <c r="D561" s="3"/>
      <c r="E561" s="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</row>
    <row r="562" spans="1:40" ht="15.75" customHeight="1" x14ac:dyDescent="0.25">
      <c r="A562" s="211"/>
      <c r="B562" s="3"/>
      <c r="C562" s="3"/>
      <c r="D562" s="3"/>
      <c r="E562" s="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</row>
    <row r="563" spans="1:40" ht="15.75" customHeight="1" x14ac:dyDescent="0.25">
      <c r="A563" s="211"/>
      <c r="B563" s="3"/>
      <c r="C563" s="3"/>
      <c r="D563" s="3"/>
      <c r="E563" s="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</row>
    <row r="564" spans="1:40" ht="15.75" customHeight="1" x14ac:dyDescent="0.25">
      <c r="A564" s="211"/>
      <c r="B564" s="3"/>
      <c r="C564" s="3"/>
      <c r="D564" s="3"/>
      <c r="E564" s="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</row>
    <row r="565" spans="1:40" ht="15.75" customHeight="1" x14ac:dyDescent="0.25">
      <c r="A565" s="211"/>
      <c r="B565" s="3"/>
      <c r="C565" s="3"/>
      <c r="D565" s="3"/>
      <c r="E565" s="6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</row>
    <row r="566" spans="1:40" ht="15.75" customHeight="1" x14ac:dyDescent="0.25">
      <c r="A566" s="211"/>
      <c r="B566" s="3"/>
      <c r="C566" s="3"/>
      <c r="D566" s="3"/>
      <c r="E566" s="6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</row>
    <row r="567" spans="1:40" ht="15.75" customHeight="1" x14ac:dyDescent="0.25">
      <c r="A567" s="211"/>
      <c r="B567" s="3"/>
      <c r="C567" s="3"/>
      <c r="D567" s="3"/>
      <c r="E567" s="6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</row>
    <row r="568" spans="1:40" ht="15.75" customHeight="1" x14ac:dyDescent="0.25">
      <c r="A568" s="211"/>
      <c r="B568" s="3"/>
      <c r="C568" s="3"/>
      <c r="D568" s="3"/>
      <c r="E568" s="6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</row>
    <row r="569" spans="1:40" ht="15.75" customHeight="1" x14ac:dyDescent="0.25">
      <c r="A569" s="211"/>
      <c r="B569" s="3"/>
      <c r="C569" s="3"/>
      <c r="D569" s="3"/>
      <c r="E569" s="6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</row>
    <row r="570" spans="1:40" ht="15.75" customHeight="1" x14ac:dyDescent="0.25">
      <c r="A570" s="211"/>
      <c r="B570" s="3"/>
      <c r="C570" s="3"/>
      <c r="D570" s="3"/>
      <c r="E570" s="6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</row>
    <row r="571" spans="1:40" ht="15.75" customHeight="1" x14ac:dyDescent="0.25">
      <c r="A571" s="211"/>
      <c r="B571" s="3"/>
      <c r="C571" s="3"/>
      <c r="D571" s="3"/>
      <c r="E571" s="6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</row>
    <row r="572" spans="1:40" ht="15.75" customHeight="1" x14ac:dyDescent="0.25">
      <c r="A572" s="211"/>
      <c r="B572" s="3"/>
      <c r="C572" s="3"/>
      <c r="D572" s="3"/>
      <c r="E572" s="6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</row>
    <row r="573" spans="1:40" ht="15.75" customHeight="1" x14ac:dyDescent="0.25">
      <c r="A573" s="211"/>
      <c r="B573" s="3"/>
      <c r="C573" s="3"/>
      <c r="D573" s="3"/>
      <c r="E573" s="6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</row>
    <row r="574" spans="1:40" ht="15.75" customHeight="1" x14ac:dyDescent="0.25">
      <c r="A574" s="211"/>
      <c r="B574" s="3"/>
      <c r="C574" s="3"/>
      <c r="D574" s="3"/>
      <c r="E574" s="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</row>
    <row r="575" spans="1:40" ht="15.75" customHeight="1" x14ac:dyDescent="0.25">
      <c r="A575" s="211"/>
      <c r="B575" s="3"/>
      <c r="C575" s="3"/>
      <c r="D575" s="3"/>
      <c r="E575" s="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</row>
    <row r="576" spans="1:40" ht="15.75" customHeight="1" x14ac:dyDescent="0.25">
      <c r="A576" s="211"/>
      <c r="B576" s="3"/>
      <c r="C576" s="3"/>
      <c r="D576" s="3"/>
      <c r="E576" s="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</row>
    <row r="577" spans="1:40" ht="15.75" customHeight="1" x14ac:dyDescent="0.25">
      <c r="A577" s="211"/>
      <c r="B577" s="3"/>
      <c r="C577" s="3"/>
      <c r="D577" s="3"/>
      <c r="E577" s="6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</row>
    <row r="578" spans="1:40" ht="15.75" customHeight="1" x14ac:dyDescent="0.25">
      <c r="A578" s="211"/>
      <c r="B578" s="3"/>
      <c r="C578" s="3"/>
      <c r="D578" s="3"/>
      <c r="E578" s="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</row>
    <row r="579" spans="1:40" ht="15.75" customHeight="1" x14ac:dyDescent="0.25">
      <c r="A579" s="211"/>
      <c r="B579" s="3"/>
      <c r="C579" s="3"/>
      <c r="D579" s="3"/>
      <c r="E579" s="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</row>
    <row r="580" spans="1:40" ht="15.75" customHeight="1" x14ac:dyDescent="0.25">
      <c r="A580" s="211"/>
      <c r="B580" s="3"/>
      <c r="C580" s="3"/>
      <c r="D580" s="3"/>
      <c r="E580" s="6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</row>
    <row r="581" spans="1:40" ht="15.75" customHeight="1" x14ac:dyDescent="0.25">
      <c r="A581" s="211"/>
      <c r="B581" s="3"/>
      <c r="C581" s="3"/>
      <c r="D581" s="3"/>
      <c r="E581" s="6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</row>
    <row r="582" spans="1:40" ht="15.75" customHeight="1" x14ac:dyDescent="0.25">
      <c r="A582" s="211"/>
      <c r="B582" s="3"/>
      <c r="C582" s="3"/>
      <c r="D582" s="3"/>
      <c r="E582" s="6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</row>
    <row r="583" spans="1:40" ht="15.75" customHeight="1" x14ac:dyDescent="0.25">
      <c r="A583" s="211"/>
      <c r="B583" s="3"/>
      <c r="C583" s="3"/>
      <c r="D583" s="3"/>
      <c r="E583" s="6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</row>
    <row r="584" spans="1:40" ht="15.75" customHeight="1" x14ac:dyDescent="0.25">
      <c r="A584" s="211"/>
      <c r="B584" s="3"/>
      <c r="C584" s="3"/>
      <c r="D584" s="3"/>
      <c r="E584" s="6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</row>
    <row r="585" spans="1:40" ht="15.75" customHeight="1" x14ac:dyDescent="0.25">
      <c r="A585" s="211"/>
      <c r="B585" s="3"/>
      <c r="C585" s="3"/>
      <c r="D585" s="3"/>
      <c r="E585" s="6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</row>
    <row r="586" spans="1:40" ht="15.75" customHeight="1" x14ac:dyDescent="0.25">
      <c r="A586" s="211"/>
      <c r="B586" s="3"/>
      <c r="C586" s="3"/>
      <c r="D586" s="3"/>
      <c r="E586" s="6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</row>
    <row r="587" spans="1:40" ht="15.75" customHeight="1" x14ac:dyDescent="0.25">
      <c r="A587" s="211"/>
      <c r="B587" s="3"/>
      <c r="C587" s="3"/>
      <c r="D587" s="3"/>
      <c r="E587" s="6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</row>
    <row r="588" spans="1:40" ht="15.75" customHeight="1" x14ac:dyDescent="0.25">
      <c r="A588" s="211"/>
      <c r="B588" s="3"/>
      <c r="C588" s="3"/>
      <c r="D588" s="3"/>
      <c r="E588" s="6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</row>
    <row r="589" spans="1:40" ht="15.75" customHeight="1" x14ac:dyDescent="0.25">
      <c r="A589" s="211"/>
      <c r="B589" s="3"/>
      <c r="C589" s="3"/>
      <c r="D589" s="3"/>
      <c r="E589" s="6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</row>
    <row r="590" spans="1:40" ht="15.75" customHeight="1" x14ac:dyDescent="0.25">
      <c r="A590" s="211"/>
      <c r="B590" s="3"/>
      <c r="C590" s="3"/>
      <c r="D590" s="3"/>
      <c r="E590" s="6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</row>
    <row r="591" spans="1:40" ht="15.75" customHeight="1" x14ac:dyDescent="0.25">
      <c r="A591" s="211"/>
      <c r="B591" s="3"/>
      <c r="C591" s="3"/>
      <c r="D591" s="3"/>
      <c r="E591" s="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</row>
    <row r="592" spans="1:40" ht="15.75" customHeight="1" x14ac:dyDescent="0.25">
      <c r="A592" s="211"/>
      <c r="B592" s="3"/>
      <c r="C592" s="3"/>
      <c r="D592" s="3"/>
      <c r="E592" s="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</row>
    <row r="593" spans="1:40" ht="15.75" customHeight="1" x14ac:dyDescent="0.25">
      <c r="A593" s="211"/>
      <c r="B593" s="3"/>
      <c r="C593" s="3"/>
      <c r="D593" s="3"/>
      <c r="E593" s="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</row>
    <row r="594" spans="1:40" ht="15.75" customHeight="1" x14ac:dyDescent="0.25">
      <c r="A594" s="211"/>
      <c r="B594" s="3"/>
      <c r="C594" s="3"/>
      <c r="D594" s="3"/>
      <c r="E594" s="6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</row>
    <row r="595" spans="1:40" ht="15.75" customHeight="1" x14ac:dyDescent="0.25">
      <c r="A595" s="211"/>
      <c r="B595" s="3"/>
      <c r="C595" s="3"/>
      <c r="D595" s="3"/>
      <c r="E595" s="6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</row>
    <row r="596" spans="1:40" ht="15.75" customHeight="1" x14ac:dyDescent="0.25">
      <c r="A596" s="211"/>
      <c r="B596" s="3"/>
      <c r="C596" s="3"/>
      <c r="D596" s="3"/>
      <c r="E596" s="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</row>
    <row r="597" spans="1:40" ht="15.75" customHeight="1" x14ac:dyDescent="0.25">
      <c r="A597" s="211"/>
      <c r="B597" s="3"/>
      <c r="C597" s="3"/>
      <c r="D597" s="3"/>
      <c r="E597" s="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</row>
    <row r="598" spans="1:40" ht="15.75" customHeight="1" x14ac:dyDescent="0.25">
      <c r="A598" s="211"/>
      <c r="B598" s="3"/>
      <c r="C598" s="3"/>
      <c r="D598" s="3"/>
      <c r="E598" s="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</row>
    <row r="599" spans="1:40" ht="15.75" customHeight="1" x14ac:dyDescent="0.25">
      <c r="A599" s="211"/>
      <c r="B599" s="3"/>
      <c r="C599" s="3"/>
      <c r="D599" s="3"/>
      <c r="E599" s="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</row>
    <row r="600" spans="1:40" ht="15.75" customHeight="1" x14ac:dyDescent="0.25">
      <c r="A600" s="211"/>
      <c r="B600" s="3"/>
      <c r="C600" s="3"/>
      <c r="D600" s="3"/>
      <c r="E600" s="6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</row>
    <row r="601" spans="1:40" ht="15.75" customHeight="1" x14ac:dyDescent="0.25">
      <c r="A601" s="211"/>
      <c r="B601" s="3"/>
      <c r="C601" s="3"/>
      <c r="D601" s="3"/>
      <c r="E601" s="6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</row>
    <row r="602" spans="1:40" ht="15.75" customHeight="1" x14ac:dyDescent="0.25">
      <c r="A602" s="211"/>
      <c r="B602" s="3"/>
      <c r="C602" s="3"/>
      <c r="D602" s="3"/>
      <c r="E602" s="6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</row>
    <row r="603" spans="1:40" ht="15.75" customHeight="1" x14ac:dyDescent="0.25">
      <c r="A603" s="211"/>
      <c r="B603" s="3"/>
      <c r="C603" s="3"/>
      <c r="D603" s="3"/>
      <c r="E603" s="6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</row>
    <row r="604" spans="1:40" ht="15.75" customHeight="1" x14ac:dyDescent="0.25">
      <c r="A604" s="211"/>
      <c r="B604" s="3"/>
      <c r="C604" s="3"/>
      <c r="D604" s="3"/>
      <c r="E604" s="6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</row>
    <row r="605" spans="1:40" ht="15.75" customHeight="1" x14ac:dyDescent="0.25">
      <c r="A605" s="211"/>
      <c r="B605" s="3"/>
      <c r="C605" s="3"/>
      <c r="D605" s="3"/>
      <c r="E605" s="6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</row>
    <row r="606" spans="1:40" ht="15.75" customHeight="1" x14ac:dyDescent="0.25">
      <c r="A606" s="211"/>
      <c r="B606" s="3"/>
      <c r="C606" s="3"/>
      <c r="D606" s="3"/>
      <c r="E606" s="6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</row>
    <row r="607" spans="1:40" ht="15.75" customHeight="1" x14ac:dyDescent="0.25">
      <c r="A607" s="211"/>
      <c r="B607" s="3"/>
      <c r="C607" s="3"/>
      <c r="D607" s="3"/>
      <c r="E607" s="6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</row>
    <row r="608" spans="1:40" ht="15.75" customHeight="1" x14ac:dyDescent="0.25">
      <c r="A608" s="211"/>
      <c r="B608" s="3"/>
      <c r="C608" s="3"/>
      <c r="D608" s="3"/>
      <c r="E608" s="6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</row>
    <row r="609" spans="1:40" ht="15.75" customHeight="1" x14ac:dyDescent="0.25">
      <c r="A609" s="211"/>
      <c r="B609" s="3"/>
      <c r="C609" s="3"/>
      <c r="D609" s="3"/>
      <c r="E609" s="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</row>
    <row r="610" spans="1:40" ht="15.75" customHeight="1" x14ac:dyDescent="0.25">
      <c r="A610" s="211"/>
      <c r="B610" s="3"/>
      <c r="C610" s="3"/>
      <c r="D610" s="3"/>
      <c r="E610" s="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</row>
    <row r="611" spans="1:40" ht="15.75" customHeight="1" x14ac:dyDescent="0.25">
      <c r="A611" s="211"/>
      <c r="B611" s="3"/>
      <c r="C611" s="3"/>
      <c r="D611" s="3"/>
      <c r="E611" s="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</row>
    <row r="612" spans="1:40" ht="15.75" customHeight="1" x14ac:dyDescent="0.25">
      <c r="A612" s="211"/>
      <c r="B612" s="3"/>
      <c r="C612" s="3"/>
      <c r="D612" s="3"/>
      <c r="E612" s="6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</row>
    <row r="613" spans="1:40" ht="15.75" customHeight="1" x14ac:dyDescent="0.25">
      <c r="A613" s="211"/>
      <c r="B613" s="3"/>
      <c r="C613" s="3"/>
      <c r="D613" s="3"/>
      <c r="E613" s="6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</row>
    <row r="614" spans="1:40" ht="15.75" customHeight="1" x14ac:dyDescent="0.25">
      <c r="A614" s="211"/>
      <c r="B614" s="3"/>
      <c r="C614" s="3"/>
      <c r="D614" s="3"/>
      <c r="E614" s="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</row>
    <row r="615" spans="1:40" ht="15.75" customHeight="1" x14ac:dyDescent="0.25">
      <c r="A615" s="211"/>
      <c r="B615" s="3"/>
      <c r="C615" s="3"/>
      <c r="D615" s="3"/>
      <c r="E615" s="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</row>
    <row r="616" spans="1:40" ht="15.75" customHeight="1" x14ac:dyDescent="0.25">
      <c r="A616" s="211"/>
      <c r="B616" s="3"/>
      <c r="C616" s="3"/>
      <c r="D616" s="3"/>
      <c r="E616" s="6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</row>
    <row r="617" spans="1:40" ht="15.75" customHeight="1" x14ac:dyDescent="0.25">
      <c r="A617" s="211"/>
      <c r="B617" s="3"/>
      <c r="C617" s="3"/>
      <c r="D617" s="3"/>
      <c r="E617" s="6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</row>
    <row r="618" spans="1:40" ht="15.75" customHeight="1" x14ac:dyDescent="0.25">
      <c r="A618" s="211"/>
      <c r="B618" s="3"/>
      <c r="C618" s="3"/>
      <c r="D618" s="3"/>
      <c r="E618" s="6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</row>
    <row r="619" spans="1:40" ht="15.75" customHeight="1" x14ac:dyDescent="0.25">
      <c r="A619" s="211"/>
      <c r="B619" s="3"/>
      <c r="C619" s="3"/>
      <c r="D619" s="3"/>
      <c r="E619" s="6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</row>
    <row r="620" spans="1:40" ht="15.75" customHeight="1" x14ac:dyDescent="0.25">
      <c r="A620" s="211"/>
      <c r="B620" s="3"/>
      <c r="C620" s="3"/>
      <c r="D620" s="3"/>
      <c r="E620" s="6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</row>
    <row r="621" spans="1:40" ht="15.75" customHeight="1" x14ac:dyDescent="0.25">
      <c r="A621" s="211"/>
      <c r="B621" s="3"/>
      <c r="C621" s="3"/>
      <c r="D621" s="3"/>
      <c r="E621" s="6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</row>
    <row r="622" spans="1:40" ht="15.75" customHeight="1" x14ac:dyDescent="0.25">
      <c r="A622" s="211"/>
      <c r="B622" s="3"/>
      <c r="C622" s="3"/>
      <c r="D622" s="3"/>
      <c r="E622" s="6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</row>
    <row r="623" spans="1:40" ht="15.75" customHeight="1" x14ac:dyDescent="0.25">
      <c r="A623" s="211"/>
      <c r="B623" s="3"/>
      <c r="C623" s="3"/>
      <c r="D623" s="3"/>
      <c r="E623" s="6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</row>
    <row r="624" spans="1:40" ht="15.75" customHeight="1" x14ac:dyDescent="0.25">
      <c r="A624" s="211"/>
      <c r="B624" s="3"/>
      <c r="C624" s="3"/>
      <c r="D624" s="3"/>
      <c r="E624" s="6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</row>
    <row r="625" spans="1:40" ht="15.75" customHeight="1" x14ac:dyDescent="0.25">
      <c r="A625" s="211"/>
      <c r="B625" s="3"/>
      <c r="C625" s="3"/>
      <c r="D625" s="3"/>
      <c r="E625" s="6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</row>
    <row r="626" spans="1:40" ht="15.75" customHeight="1" x14ac:dyDescent="0.25">
      <c r="A626" s="211"/>
      <c r="B626" s="3"/>
      <c r="C626" s="3"/>
      <c r="D626" s="3"/>
      <c r="E626" s="6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</row>
    <row r="627" spans="1:40" ht="15.75" customHeight="1" x14ac:dyDescent="0.25">
      <c r="A627" s="211"/>
      <c r="B627" s="3"/>
      <c r="C627" s="3"/>
      <c r="D627" s="3"/>
      <c r="E627" s="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</row>
    <row r="628" spans="1:40" ht="15.75" customHeight="1" x14ac:dyDescent="0.25">
      <c r="A628" s="211"/>
      <c r="B628" s="3"/>
      <c r="C628" s="3"/>
      <c r="D628" s="3"/>
      <c r="E628" s="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</row>
    <row r="629" spans="1:40" ht="15.75" customHeight="1" x14ac:dyDescent="0.25">
      <c r="A629" s="211"/>
      <c r="B629" s="3"/>
      <c r="C629" s="3"/>
      <c r="D629" s="3"/>
      <c r="E629" s="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</row>
    <row r="630" spans="1:40" ht="15.75" customHeight="1" x14ac:dyDescent="0.25">
      <c r="A630" s="211"/>
      <c r="B630" s="3"/>
      <c r="C630" s="3"/>
      <c r="D630" s="3"/>
      <c r="E630" s="6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</row>
    <row r="631" spans="1:40" ht="15.75" customHeight="1" x14ac:dyDescent="0.25">
      <c r="A631" s="211"/>
      <c r="B631" s="3"/>
      <c r="C631" s="3"/>
      <c r="D631" s="3"/>
      <c r="E631" s="6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</row>
    <row r="632" spans="1:40" ht="15.75" customHeight="1" x14ac:dyDescent="0.25">
      <c r="A632" s="211"/>
      <c r="B632" s="3"/>
      <c r="C632" s="3"/>
      <c r="D632" s="3"/>
      <c r="E632" s="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</row>
    <row r="633" spans="1:40" ht="15.75" customHeight="1" x14ac:dyDescent="0.25">
      <c r="A633" s="211"/>
      <c r="B633" s="3"/>
      <c r="C633" s="3"/>
      <c r="D633" s="3"/>
      <c r="E633" s="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</row>
    <row r="634" spans="1:40" ht="15.75" customHeight="1" x14ac:dyDescent="0.25">
      <c r="A634" s="211"/>
      <c r="B634" s="3"/>
      <c r="C634" s="3"/>
      <c r="D634" s="3"/>
      <c r="E634" s="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</row>
    <row r="635" spans="1:40" ht="15.75" customHeight="1" x14ac:dyDescent="0.25">
      <c r="A635" s="211"/>
      <c r="B635" s="3"/>
      <c r="C635" s="3"/>
      <c r="D635" s="3"/>
      <c r="E635" s="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</row>
    <row r="636" spans="1:40" ht="15.75" customHeight="1" x14ac:dyDescent="0.25">
      <c r="A636" s="211"/>
      <c r="B636" s="3"/>
      <c r="C636" s="3"/>
      <c r="D636" s="3"/>
      <c r="E636" s="6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</row>
    <row r="637" spans="1:40" ht="15.75" customHeight="1" x14ac:dyDescent="0.25">
      <c r="A637" s="211"/>
      <c r="B637" s="3"/>
      <c r="C637" s="3"/>
      <c r="D637" s="3"/>
      <c r="E637" s="6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</row>
    <row r="638" spans="1:40" ht="15.75" customHeight="1" x14ac:dyDescent="0.25">
      <c r="A638" s="211"/>
      <c r="B638" s="3"/>
      <c r="C638" s="3"/>
      <c r="D638" s="3"/>
      <c r="E638" s="6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</row>
    <row r="639" spans="1:40" ht="15.75" customHeight="1" x14ac:dyDescent="0.25">
      <c r="A639" s="211"/>
      <c r="B639" s="3"/>
      <c r="C639" s="3"/>
      <c r="D639" s="3"/>
      <c r="E639" s="6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</row>
    <row r="640" spans="1:40" ht="15.75" customHeight="1" x14ac:dyDescent="0.25">
      <c r="A640" s="211"/>
      <c r="B640" s="3"/>
      <c r="C640" s="3"/>
      <c r="D640" s="3"/>
      <c r="E640" s="6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</row>
    <row r="641" spans="1:40" ht="15.75" customHeight="1" x14ac:dyDescent="0.25">
      <c r="A641" s="211"/>
      <c r="B641" s="3"/>
      <c r="C641" s="3"/>
      <c r="D641" s="3"/>
      <c r="E641" s="6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</row>
    <row r="642" spans="1:40" ht="15.75" customHeight="1" x14ac:dyDescent="0.25">
      <c r="A642" s="211"/>
      <c r="B642" s="3"/>
      <c r="C642" s="3"/>
      <c r="D642" s="3"/>
      <c r="E642" s="6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</row>
    <row r="643" spans="1:40" ht="15.75" customHeight="1" x14ac:dyDescent="0.25">
      <c r="A643" s="211"/>
      <c r="B643" s="3"/>
      <c r="C643" s="3"/>
      <c r="D643" s="3"/>
      <c r="E643" s="6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</row>
    <row r="644" spans="1:40" ht="15.75" customHeight="1" x14ac:dyDescent="0.25">
      <c r="A644" s="211"/>
      <c r="B644" s="3"/>
      <c r="C644" s="3"/>
      <c r="D644" s="3"/>
      <c r="E644" s="6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</row>
    <row r="645" spans="1:40" ht="15.75" customHeight="1" x14ac:dyDescent="0.25">
      <c r="A645" s="211"/>
      <c r="B645" s="3"/>
      <c r="C645" s="3"/>
      <c r="D645" s="3"/>
      <c r="E645" s="6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</row>
    <row r="646" spans="1:40" ht="15.75" customHeight="1" x14ac:dyDescent="0.25">
      <c r="A646" s="211"/>
      <c r="B646" s="3"/>
      <c r="C646" s="3"/>
      <c r="D646" s="3"/>
      <c r="E646" s="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</row>
    <row r="647" spans="1:40" ht="15.75" customHeight="1" x14ac:dyDescent="0.25">
      <c r="A647" s="211"/>
      <c r="B647" s="3"/>
      <c r="C647" s="3"/>
      <c r="D647" s="3"/>
      <c r="E647" s="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</row>
    <row r="648" spans="1:40" ht="15.75" customHeight="1" x14ac:dyDescent="0.25">
      <c r="A648" s="211"/>
      <c r="B648" s="3"/>
      <c r="C648" s="3"/>
      <c r="D648" s="3"/>
      <c r="E648" s="6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</row>
    <row r="649" spans="1:40" ht="15.75" customHeight="1" x14ac:dyDescent="0.25">
      <c r="A649" s="211"/>
      <c r="B649" s="3"/>
      <c r="C649" s="3"/>
      <c r="D649" s="3"/>
      <c r="E649" s="6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</row>
    <row r="650" spans="1:40" ht="15.75" customHeight="1" x14ac:dyDescent="0.25">
      <c r="A650" s="211"/>
      <c r="B650" s="3"/>
      <c r="C650" s="3"/>
      <c r="D650" s="3"/>
      <c r="E650" s="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</row>
    <row r="651" spans="1:40" ht="15.75" customHeight="1" x14ac:dyDescent="0.25">
      <c r="A651" s="211"/>
      <c r="B651" s="3"/>
      <c r="C651" s="3"/>
      <c r="D651" s="3"/>
      <c r="E651" s="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</row>
    <row r="652" spans="1:40" ht="15.75" customHeight="1" x14ac:dyDescent="0.25">
      <c r="A652" s="211"/>
      <c r="B652" s="3"/>
      <c r="C652" s="3"/>
      <c r="D652" s="3"/>
      <c r="E652" s="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</row>
    <row r="653" spans="1:40" ht="15.75" customHeight="1" x14ac:dyDescent="0.25">
      <c r="A653" s="211"/>
      <c r="B653" s="3"/>
      <c r="C653" s="3"/>
      <c r="D653" s="3"/>
      <c r="E653" s="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</row>
    <row r="654" spans="1:40" ht="15.75" customHeight="1" x14ac:dyDescent="0.25">
      <c r="A654" s="211"/>
      <c r="B654" s="3"/>
      <c r="C654" s="3"/>
      <c r="D654" s="3"/>
      <c r="E654" s="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</row>
    <row r="655" spans="1:40" ht="15.75" customHeight="1" x14ac:dyDescent="0.25">
      <c r="A655" s="211"/>
      <c r="B655" s="3"/>
      <c r="C655" s="3"/>
      <c r="D655" s="3"/>
      <c r="E655" s="6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</row>
    <row r="656" spans="1:40" ht="15.75" customHeight="1" x14ac:dyDescent="0.25">
      <c r="A656" s="211"/>
      <c r="B656" s="3"/>
      <c r="C656" s="3"/>
      <c r="D656" s="3"/>
      <c r="E656" s="6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</row>
    <row r="657" spans="1:40" ht="15.75" customHeight="1" x14ac:dyDescent="0.25">
      <c r="A657" s="211"/>
      <c r="B657" s="3"/>
      <c r="C657" s="3"/>
      <c r="D657" s="3"/>
      <c r="E657" s="6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</row>
    <row r="658" spans="1:40" ht="15.75" customHeight="1" x14ac:dyDescent="0.25">
      <c r="A658" s="211"/>
      <c r="B658" s="3"/>
      <c r="C658" s="3"/>
      <c r="D658" s="3"/>
      <c r="E658" s="6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</row>
    <row r="659" spans="1:40" ht="15.75" customHeight="1" x14ac:dyDescent="0.25">
      <c r="A659" s="211"/>
      <c r="B659" s="3"/>
      <c r="C659" s="3"/>
      <c r="D659" s="3"/>
      <c r="E659" s="6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</row>
    <row r="660" spans="1:40" ht="15.75" customHeight="1" x14ac:dyDescent="0.25">
      <c r="A660" s="211"/>
      <c r="B660" s="3"/>
      <c r="C660" s="3"/>
      <c r="D660" s="3"/>
      <c r="E660" s="6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</row>
    <row r="661" spans="1:40" ht="15.75" customHeight="1" x14ac:dyDescent="0.25">
      <c r="A661" s="211"/>
      <c r="B661" s="3"/>
      <c r="C661" s="3"/>
      <c r="D661" s="3"/>
      <c r="E661" s="6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</row>
    <row r="662" spans="1:40" ht="15.75" customHeight="1" x14ac:dyDescent="0.25">
      <c r="A662" s="211"/>
      <c r="B662" s="3"/>
      <c r="C662" s="3"/>
      <c r="D662" s="3"/>
      <c r="E662" s="6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</row>
    <row r="663" spans="1:40" ht="15.75" customHeight="1" x14ac:dyDescent="0.25">
      <c r="A663" s="211"/>
      <c r="B663" s="3"/>
      <c r="C663" s="3"/>
      <c r="D663" s="3"/>
      <c r="E663" s="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</row>
    <row r="664" spans="1:40" ht="15.75" customHeight="1" x14ac:dyDescent="0.25">
      <c r="A664" s="211"/>
      <c r="B664" s="3"/>
      <c r="C664" s="3"/>
      <c r="D664" s="3"/>
      <c r="E664" s="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</row>
    <row r="665" spans="1:40" ht="15.75" customHeight="1" x14ac:dyDescent="0.25">
      <c r="A665" s="211"/>
      <c r="B665" s="3"/>
      <c r="C665" s="3"/>
      <c r="D665" s="3"/>
      <c r="E665" s="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</row>
    <row r="666" spans="1:40" ht="15.75" customHeight="1" x14ac:dyDescent="0.25">
      <c r="A666" s="211"/>
      <c r="B666" s="3"/>
      <c r="C666" s="3"/>
      <c r="D666" s="3"/>
      <c r="E666" s="6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</row>
    <row r="667" spans="1:40" ht="15.75" customHeight="1" x14ac:dyDescent="0.25">
      <c r="A667" s="211"/>
      <c r="B667" s="3"/>
      <c r="C667" s="3"/>
      <c r="D667" s="3"/>
      <c r="E667" s="6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</row>
    <row r="668" spans="1:40" ht="15.75" customHeight="1" x14ac:dyDescent="0.25">
      <c r="A668" s="211"/>
      <c r="B668" s="3"/>
      <c r="C668" s="3"/>
      <c r="D668" s="3"/>
      <c r="E668" s="6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</row>
    <row r="669" spans="1:40" ht="15.75" customHeight="1" x14ac:dyDescent="0.25">
      <c r="A669" s="211"/>
      <c r="B669" s="3"/>
      <c r="C669" s="3"/>
      <c r="D669" s="3"/>
      <c r="E669" s="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</row>
    <row r="670" spans="1:40" ht="15.75" customHeight="1" x14ac:dyDescent="0.25">
      <c r="A670" s="211"/>
      <c r="B670" s="3"/>
      <c r="C670" s="3"/>
      <c r="D670" s="3"/>
      <c r="E670" s="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</row>
    <row r="671" spans="1:40" ht="15.75" customHeight="1" x14ac:dyDescent="0.25">
      <c r="A671" s="211"/>
      <c r="B671" s="3"/>
      <c r="C671" s="3"/>
      <c r="D671" s="3"/>
      <c r="E671" s="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</row>
    <row r="672" spans="1:40" ht="15.75" customHeight="1" x14ac:dyDescent="0.25">
      <c r="A672" s="211"/>
      <c r="B672" s="3"/>
      <c r="C672" s="3"/>
      <c r="D672" s="3"/>
      <c r="E672" s="6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</row>
    <row r="673" spans="1:40" ht="15.75" customHeight="1" x14ac:dyDescent="0.25">
      <c r="A673" s="211"/>
      <c r="B673" s="3"/>
      <c r="C673" s="3"/>
      <c r="D673" s="3"/>
      <c r="E673" s="6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</row>
    <row r="674" spans="1:40" ht="15.75" customHeight="1" x14ac:dyDescent="0.25">
      <c r="A674" s="211"/>
      <c r="B674" s="3"/>
      <c r="C674" s="3"/>
      <c r="D674" s="3"/>
      <c r="E674" s="6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</row>
    <row r="675" spans="1:40" ht="15.75" customHeight="1" x14ac:dyDescent="0.25">
      <c r="A675" s="211"/>
      <c r="B675" s="3"/>
      <c r="C675" s="3"/>
      <c r="D675" s="3"/>
      <c r="E675" s="6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</row>
    <row r="676" spans="1:40" ht="15.75" customHeight="1" x14ac:dyDescent="0.25">
      <c r="A676" s="211"/>
      <c r="B676" s="3"/>
      <c r="C676" s="3"/>
      <c r="D676" s="3"/>
      <c r="E676" s="6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</row>
    <row r="677" spans="1:40" ht="15.75" customHeight="1" x14ac:dyDescent="0.25">
      <c r="A677" s="211"/>
      <c r="B677" s="3"/>
      <c r="C677" s="3"/>
      <c r="D677" s="3"/>
      <c r="E677" s="6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</row>
    <row r="678" spans="1:40" ht="15.75" customHeight="1" x14ac:dyDescent="0.25">
      <c r="A678" s="211"/>
      <c r="B678" s="3"/>
      <c r="C678" s="3"/>
      <c r="D678" s="3"/>
      <c r="E678" s="6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</row>
    <row r="679" spans="1:40" ht="15.75" customHeight="1" x14ac:dyDescent="0.25">
      <c r="A679" s="211"/>
      <c r="B679" s="3"/>
      <c r="C679" s="3"/>
      <c r="D679" s="3"/>
      <c r="E679" s="6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</row>
    <row r="680" spans="1:40" ht="15.75" customHeight="1" x14ac:dyDescent="0.25">
      <c r="A680" s="211"/>
      <c r="B680" s="3"/>
      <c r="C680" s="3"/>
      <c r="D680" s="3"/>
      <c r="E680" s="6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</row>
    <row r="681" spans="1:40" ht="15.75" customHeight="1" x14ac:dyDescent="0.25">
      <c r="A681" s="211"/>
      <c r="B681" s="3"/>
      <c r="C681" s="3"/>
      <c r="D681" s="3"/>
      <c r="E681" s="6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</row>
    <row r="682" spans="1:40" ht="15.75" customHeight="1" x14ac:dyDescent="0.25">
      <c r="A682" s="211"/>
      <c r="B682" s="3"/>
      <c r="C682" s="3"/>
      <c r="D682" s="3"/>
      <c r="E682" s="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</row>
    <row r="683" spans="1:40" ht="15.75" customHeight="1" x14ac:dyDescent="0.25">
      <c r="A683" s="211"/>
      <c r="B683" s="3"/>
      <c r="C683" s="3"/>
      <c r="D683" s="3"/>
      <c r="E683" s="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</row>
    <row r="684" spans="1:40" ht="15.75" customHeight="1" x14ac:dyDescent="0.25">
      <c r="A684" s="211"/>
      <c r="B684" s="3"/>
      <c r="C684" s="3"/>
      <c r="D684" s="3"/>
      <c r="E684" s="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</row>
    <row r="685" spans="1:40" ht="15.75" customHeight="1" x14ac:dyDescent="0.25">
      <c r="A685" s="211"/>
      <c r="B685" s="3"/>
      <c r="C685" s="3"/>
      <c r="D685" s="3"/>
      <c r="E685" s="6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</row>
    <row r="686" spans="1:40" ht="15.75" customHeight="1" x14ac:dyDescent="0.25">
      <c r="A686" s="211"/>
      <c r="B686" s="3"/>
      <c r="C686" s="3"/>
      <c r="D686" s="3"/>
      <c r="E686" s="6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</row>
    <row r="687" spans="1:40" ht="15.75" customHeight="1" x14ac:dyDescent="0.25">
      <c r="A687" s="211"/>
      <c r="B687" s="3"/>
      <c r="C687" s="3"/>
      <c r="D687" s="3"/>
      <c r="E687" s="6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</row>
    <row r="688" spans="1:40" ht="15.75" customHeight="1" x14ac:dyDescent="0.25">
      <c r="A688" s="211"/>
      <c r="B688" s="3"/>
      <c r="C688" s="3"/>
      <c r="D688" s="3"/>
      <c r="E688" s="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</row>
    <row r="689" spans="1:40" ht="15.75" customHeight="1" x14ac:dyDescent="0.25">
      <c r="A689" s="211"/>
      <c r="B689" s="3"/>
      <c r="C689" s="3"/>
      <c r="D689" s="3"/>
      <c r="E689" s="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</row>
    <row r="690" spans="1:40" ht="15.75" customHeight="1" x14ac:dyDescent="0.25">
      <c r="A690" s="211"/>
      <c r="B690" s="3"/>
      <c r="C690" s="3"/>
      <c r="D690" s="3"/>
      <c r="E690" s="6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</row>
    <row r="691" spans="1:40" ht="15.75" customHeight="1" x14ac:dyDescent="0.25">
      <c r="A691" s="211"/>
      <c r="B691" s="3"/>
      <c r="C691" s="3"/>
      <c r="D691" s="3"/>
      <c r="E691" s="6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</row>
    <row r="692" spans="1:40" ht="15.75" customHeight="1" x14ac:dyDescent="0.25">
      <c r="A692" s="211"/>
      <c r="B692" s="3"/>
      <c r="C692" s="3"/>
      <c r="D692" s="3"/>
      <c r="E692" s="6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</row>
    <row r="693" spans="1:40" ht="15.75" customHeight="1" x14ac:dyDescent="0.25">
      <c r="A693" s="211"/>
      <c r="B693" s="3"/>
      <c r="C693" s="3"/>
      <c r="D693" s="3"/>
      <c r="E693" s="6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</row>
    <row r="694" spans="1:40" ht="15.75" customHeight="1" x14ac:dyDescent="0.25">
      <c r="A694" s="211"/>
      <c r="B694" s="3"/>
      <c r="C694" s="3"/>
      <c r="D694" s="3"/>
      <c r="E694" s="6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</row>
    <row r="695" spans="1:40" ht="15.75" customHeight="1" x14ac:dyDescent="0.25">
      <c r="A695" s="211"/>
      <c r="B695" s="3"/>
      <c r="C695" s="3"/>
      <c r="D695" s="3"/>
      <c r="E695" s="6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</row>
    <row r="696" spans="1:40" ht="15.75" customHeight="1" x14ac:dyDescent="0.25">
      <c r="A696" s="211"/>
      <c r="B696" s="3"/>
      <c r="C696" s="3"/>
      <c r="D696" s="3"/>
      <c r="E696" s="6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</row>
    <row r="697" spans="1:40" ht="15.75" customHeight="1" x14ac:dyDescent="0.25">
      <c r="A697" s="211"/>
      <c r="B697" s="3"/>
      <c r="C697" s="3"/>
      <c r="D697" s="3"/>
      <c r="E697" s="6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</row>
    <row r="698" spans="1:40" ht="15.75" customHeight="1" x14ac:dyDescent="0.25">
      <c r="A698" s="211"/>
      <c r="B698" s="3"/>
      <c r="C698" s="3"/>
      <c r="D698" s="3"/>
      <c r="E698" s="6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</row>
    <row r="699" spans="1:40" ht="15.75" customHeight="1" x14ac:dyDescent="0.25">
      <c r="A699" s="211"/>
      <c r="B699" s="3"/>
      <c r="C699" s="3"/>
      <c r="D699" s="3"/>
      <c r="E699" s="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</row>
    <row r="700" spans="1:40" ht="15.75" customHeight="1" x14ac:dyDescent="0.25">
      <c r="A700" s="211"/>
      <c r="B700" s="3"/>
      <c r="C700" s="3"/>
      <c r="D700" s="3"/>
      <c r="E700" s="6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</row>
    <row r="701" spans="1:40" ht="15.75" customHeight="1" x14ac:dyDescent="0.25">
      <c r="A701" s="211"/>
      <c r="B701" s="3"/>
      <c r="C701" s="3"/>
      <c r="D701" s="3"/>
      <c r="E701" s="6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</row>
    <row r="702" spans="1:40" ht="15.75" customHeight="1" x14ac:dyDescent="0.25">
      <c r="A702" s="211"/>
      <c r="B702" s="3"/>
      <c r="C702" s="3"/>
      <c r="D702" s="3"/>
      <c r="E702" s="6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</row>
    <row r="703" spans="1:40" ht="15.75" customHeight="1" x14ac:dyDescent="0.25">
      <c r="A703" s="211"/>
      <c r="B703" s="3"/>
      <c r="C703" s="3"/>
      <c r="D703" s="3"/>
      <c r="E703" s="6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</row>
    <row r="704" spans="1:40" ht="15.75" customHeight="1" x14ac:dyDescent="0.25">
      <c r="A704" s="211"/>
      <c r="B704" s="3"/>
      <c r="C704" s="3"/>
      <c r="D704" s="3"/>
      <c r="E704" s="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</row>
    <row r="705" spans="1:40" ht="15.75" customHeight="1" x14ac:dyDescent="0.25">
      <c r="A705" s="211"/>
      <c r="B705" s="3"/>
      <c r="C705" s="3"/>
      <c r="D705" s="3"/>
      <c r="E705" s="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</row>
    <row r="706" spans="1:40" ht="15.75" customHeight="1" x14ac:dyDescent="0.25">
      <c r="A706" s="211"/>
      <c r="B706" s="3"/>
      <c r="C706" s="3"/>
      <c r="D706" s="3"/>
      <c r="E706" s="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</row>
    <row r="707" spans="1:40" ht="15.75" customHeight="1" x14ac:dyDescent="0.25">
      <c r="A707" s="211"/>
      <c r="B707" s="3"/>
      <c r="C707" s="3"/>
      <c r="D707" s="3"/>
      <c r="E707" s="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</row>
    <row r="708" spans="1:40" ht="15.75" customHeight="1" x14ac:dyDescent="0.25">
      <c r="A708" s="211"/>
      <c r="B708" s="3"/>
      <c r="C708" s="3"/>
      <c r="D708" s="3"/>
      <c r="E708" s="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</row>
    <row r="709" spans="1:40" ht="15.75" customHeight="1" x14ac:dyDescent="0.25">
      <c r="A709" s="211"/>
      <c r="B709" s="3"/>
      <c r="C709" s="3"/>
      <c r="D709" s="3"/>
      <c r="E709" s="6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</row>
    <row r="710" spans="1:40" ht="15.75" customHeight="1" x14ac:dyDescent="0.25">
      <c r="A710" s="211"/>
      <c r="B710" s="3"/>
      <c r="C710" s="3"/>
      <c r="D710" s="3"/>
      <c r="E710" s="6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</row>
    <row r="711" spans="1:40" ht="15.75" customHeight="1" x14ac:dyDescent="0.25">
      <c r="A711" s="211"/>
      <c r="B711" s="3"/>
      <c r="C711" s="3"/>
      <c r="D711" s="3"/>
      <c r="E711" s="6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</row>
    <row r="712" spans="1:40" ht="15.75" customHeight="1" x14ac:dyDescent="0.25">
      <c r="A712" s="211"/>
      <c r="B712" s="3"/>
      <c r="C712" s="3"/>
      <c r="D712" s="3"/>
      <c r="E712" s="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</row>
    <row r="713" spans="1:40" ht="15.75" customHeight="1" x14ac:dyDescent="0.25">
      <c r="A713" s="211"/>
      <c r="B713" s="3"/>
      <c r="C713" s="3"/>
      <c r="D713" s="3"/>
      <c r="E713" s="6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</row>
    <row r="714" spans="1:40" ht="15.75" customHeight="1" x14ac:dyDescent="0.25">
      <c r="A714" s="211"/>
      <c r="B714" s="3"/>
      <c r="C714" s="3"/>
      <c r="D714" s="3"/>
      <c r="E714" s="6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</row>
    <row r="715" spans="1:40" ht="15.75" customHeight="1" x14ac:dyDescent="0.25">
      <c r="A715" s="211"/>
      <c r="B715" s="3"/>
      <c r="C715" s="3"/>
      <c r="D715" s="3"/>
      <c r="E715" s="6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</row>
    <row r="716" spans="1:40" ht="15.75" customHeight="1" x14ac:dyDescent="0.25">
      <c r="A716" s="211"/>
      <c r="B716" s="3"/>
      <c r="C716" s="3"/>
      <c r="D716" s="3"/>
      <c r="E716" s="6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</row>
    <row r="717" spans="1:40" ht="15.75" customHeight="1" x14ac:dyDescent="0.25">
      <c r="A717" s="211"/>
      <c r="B717" s="3"/>
      <c r="C717" s="3"/>
      <c r="D717" s="3"/>
      <c r="E717" s="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</row>
    <row r="718" spans="1:40" ht="15.75" customHeight="1" x14ac:dyDescent="0.25">
      <c r="A718" s="211"/>
      <c r="B718" s="3"/>
      <c r="C718" s="3"/>
      <c r="D718" s="3"/>
      <c r="E718" s="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</row>
    <row r="719" spans="1:40" ht="15.75" customHeight="1" x14ac:dyDescent="0.25">
      <c r="A719" s="211"/>
      <c r="B719" s="3"/>
      <c r="C719" s="3"/>
      <c r="D719" s="3"/>
      <c r="E719" s="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</row>
    <row r="720" spans="1:40" ht="15.75" customHeight="1" x14ac:dyDescent="0.25">
      <c r="A720" s="211"/>
      <c r="B720" s="3"/>
      <c r="C720" s="3"/>
      <c r="D720" s="3"/>
      <c r="E720" s="6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</row>
    <row r="721" spans="1:40" ht="15.75" customHeight="1" x14ac:dyDescent="0.25">
      <c r="A721" s="211"/>
      <c r="B721" s="3"/>
      <c r="C721" s="3"/>
      <c r="D721" s="3"/>
      <c r="E721" s="6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</row>
    <row r="722" spans="1:40" ht="15.75" customHeight="1" x14ac:dyDescent="0.25">
      <c r="A722" s="211"/>
      <c r="B722" s="3"/>
      <c r="C722" s="3"/>
      <c r="D722" s="3"/>
      <c r="E722" s="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</row>
    <row r="723" spans="1:40" ht="15.75" customHeight="1" x14ac:dyDescent="0.25">
      <c r="A723" s="211"/>
      <c r="B723" s="3"/>
      <c r="C723" s="3"/>
      <c r="D723" s="3"/>
      <c r="E723" s="6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</row>
    <row r="724" spans="1:40" ht="15.75" customHeight="1" x14ac:dyDescent="0.25">
      <c r="A724" s="211"/>
      <c r="B724" s="3"/>
      <c r="C724" s="3"/>
      <c r="D724" s="3"/>
      <c r="E724" s="6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</row>
    <row r="725" spans="1:40" ht="15.75" customHeight="1" x14ac:dyDescent="0.25">
      <c r="A725" s="211"/>
      <c r="B725" s="3"/>
      <c r="C725" s="3"/>
      <c r="D725" s="3"/>
      <c r="E725" s="6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</row>
    <row r="726" spans="1:40" ht="15.75" customHeight="1" x14ac:dyDescent="0.25">
      <c r="A726" s="211"/>
      <c r="B726" s="3"/>
      <c r="C726" s="3"/>
      <c r="D726" s="3"/>
      <c r="E726" s="6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</row>
    <row r="727" spans="1:40" ht="15.75" customHeight="1" x14ac:dyDescent="0.25">
      <c r="A727" s="211"/>
      <c r="B727" s="3"/>
      <c r="C727" s="3"/>
      <c r="D727" s="3"/>
      <c r="E727" s="6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</row>
    <row r="728" spans="1:40" ht="15.75" customHeight="1" x14ac:dyDescent="0.25">
      <c r="A728" s="211"/>
      <c r="B728" s="3"/>
      <c r="C728" s="3"/>
      <c r="D728" s="3"/>
      <c r="E728" s="6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</row>
    <row r="729" spans="1:40" ht="15.75" customHeight="1" x14ac:dyDescent="0.25">
      <c r="A729" s="211"/>
      <c r="B729" s="3"/>
      <c r="C729" s="3"/>
      <c r="D729" s="3"/>
      <c r="E729" s="6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</row>
    <row r="730" spans="1:40" ht="15.75" customHeight="1" x14ac:dyDescent="0.25">
      <c r="A730" s="211"/>
      <c r="B730" s="3"/>
      <c r="C730" s="3"/>
      <c r="D730" s="3"/>
      <c r="E730" s="6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</row>
    <row r="731" spans="1:40" ht="15.75" customHeight="1" x14ac:dyDescent="0.25">
      <c r="A731" s="211"/>
      <c r="B731" s="3"/>
      <c r="C731" s="3"/>
      <c r="D731" s="3"/>
      <c r="E731" s="6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</row>
    <row r="732" spans="1:40" ht="15.75" customHeight="1" x14ac:dyDescent="0.25">
      <c r="A732" s="211"/>
      <c r="B732" s="3"/>
      <c r="C732" s="3"/>
      <c r="D732" s="3"/>
      <c r="E732" s="6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</row>
    <row r="733" spans="1:40" ht="15.75" customHeight="1" x14ac:dyDescent="0.25">
      <c r="A733" s="211"/>
      <c r="B733" s="3"/>
      <c r="C733" s="3"/>
      <c r="D733" s="3"/>
      <c r="E733" s="6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</row>
    <row r="734" spans="1:40" ht="15.75" customHeight="1" x14ac:dyDescent="0.25">
      <c r="A734" s="211"/>
      <c r="B734" s="3"/>
      <c r="C734" s="3"/>
      <c r="D734" s="3"/>
      <c r="E734" s="6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</row>
    <row r="735" spans="1:40" ht="15.75" customHeight="1" x14ac:dyDescent="0.25">
      <c r="A735" s="211"/>
      <c r="B735" s="3"/>
      <c r="C735" s="3"/>
      <c r="D735" s="3"/>
      <c r="E735" s="6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</row>
    <row r="736" spans="1:40" ht="15.75" customHeight="1" x14ac:dyDescent="0.25">
      <c r="A736" s="211"/>
      <c r="B736" s="3"/>
      <c r="C736" s="3"/>
      <c r="D736" s="3"/>
      <c r="E736" s="6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</row>
    <row r="737" spans="1:40" ht="15.75" customHeight="1" x14ac:dyDescent="0.25">
      <c r="A737" s="211"/>
      <c r="B737" s="3"/>
      <c r="C737" s="3"/>
      <c r="D737" s="3"/>
      <c r="E737" s="6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</row>
    <row r="738" spans="1:40" ht="15.75" customHeight="1" x14ac:dyDescent="0.25">
      <c r="A738" s="211"/>
      <c r="B738" s="3"/>
      <c r="C738" s="3"/>
      <c r="D738" s="3"/>
      <c r="E738" s="6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</row>
    <row r="739" spans="1:40" ht="15.75" customHeight="1" x14ac:dyDescent="0.25">
      <c r="A739" s="211"/>
      <c r="B739" s="3"/>
      <c r="C739" s="3"/>
      <c r="D739" s="3"/>
      <c r="E739" s="6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</row>
    <row r="740" spans="1:40" ht="15.75" customHeight="1" x14ac:dyDescent="0.25">
      <c r="A740" s="211"/>
      <c r="B740" s="3"/>
      <c r="C740" s="3"/>
      <c r="D740" s="3"/>
      <c r="E740" s="6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</row>
    <row r="741" spans="1:40" ht="15.75" customHeight="1" x14ac:dyDescent="0.25">
      <c r="A741" s="211"/>
      <c r="B741" s="3"/>
      <c r="C741" s="3"/>
      <c r="D741" s="3"/>
      <c r="E741" s="6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</row>
    <row r="742" spans="1:40" ht="15.75" customHeight="1" x14ac:dyDescent="0.25">
      <c r="A742" s="211"/>
      <c r="B742" s="3"/>
      <c r="C742" s="3"/>
      <c r="D742" s="3"/>
      <c r="E742" s="6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</row>
    <row r="743" spans="1:40" ht="15.75" customHeight="1" x14ac:dyDescent="0.25">
      <c r="A743" s="211"/>
      <c r="B743" s="3"/>
      <c r="C743" s="3"/>
      <c r="D743" s="3"/>
      <c r="E743" s="6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</row>
    <row r="744" spans="1:40" ht="15.75" customHeight="1" x14ac:dyDescent="0.25">
      <c r="A744" s="211"/>
      <c r="B744" s="3"/>
      <c r="C744" s="3"/>
      <c r="D744" s="3"/>
      <c r="E744" s="6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</row>
    <row r="745" spans="1:40" ht="15.75" customHeight="1" x14ac:dyDescent="0.25">
      <c r="A745" s="211"/>
      <c r="B745" s="3"/>
      <c r="C745" s="3"/>
      <c r="D745" s="3"/>
      <c r="E745" s="6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</row>
    <row r="746" spans="1:40" ht="15.75" customHeight="1" x14ac:dyDescent="0.25">
      <c r="A746" s="211"/>
      <c r="B746" s="3"/>
      <c r="C746" s="3"/>
      <c r="D746" s="3"/>
      <c r="E746" s="6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</row>
    <row r="747" spans="1:40" ht="15.75" customHeight="1" x14ac:dyDescent="0.25">
      <c r="A747" s="211"/>
      <c r="B747" s="3"/>
      <c r="C747" s="3"/>
      <c r="D747" s="3"/>
      <c r="E747" s="6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</row>
    <row r="748" spans="1:40" ht="15.75" customHeight="1" x14ac:dyDescent="0.25">
      <c r="A748" s="211"/>
      <c r="B748" s="3"/>
      <c r="C748" s="3"/>
      <c r="D748" s="3"/>
      <c r="E748" s="6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</row>
    <row r="749" spans="1:40" ht="15.75" customHeight="1" x14ac:dyDescent="0.25">
      <c r="A749" s="211"/>
      <c r="B749" s="3"/>
      <c r="C749" s="3"/>
      <c r="D749" s="3"/>
      <c r="E749" s="6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</row>
    <row r="750" spans="1:40" ht="15.75" customHeight="1" x14ac:dyDescent="0.25">
      <c r="A750" s="211"/>
      <c r="B750" s="3"/>
      <c r="C750" s="3"/>
      <c r="D750" s="3"/>
      <c r="E750" s="6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</row>
    <row r="751" spans="1:40" ht="15.75" customHeight="1" x14ac:dyDescent="0.25">
      <c r="A751" s="211"/>
      <c r="B751" s="3"/>
      <c r="C751" s="3"/>
      <c r="D751" s="3"/>
      <c r="E751" s="6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</row>
    <row r="752" spans="1:40" ht="15.75" customHeight="1" x14ac:dyDescent="0.25">
      <c r="A752" s="211"/>
      <c r="B752" s="3"/>
      <c r="C752" s="3"/>
      <c r="D752" s="3"/>
      <c r="E752" s="6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</row>
    <row r="753" spans="1:40" ht="15.75" customHeight="1" x14ac:dyDescent="0.25">
      <c r="A753" s="211"/>
      <c r="B753" s="3"/>
      <c r="C753" s="3"/>
      <c r="D753" s="3"/>
      <c r="E753" s="6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</row>
    <row r="754" spans="1:40" ht="15.75" customHeight="1" x14ac:dyDescent="0.25">
      <c r="A754" s="211"/>
      <c r="B754" s="3"/>
      <c r="C754" s="3"/>
      <c r="D754" s="3"/>
      <c r="E754" s="6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</row>
    <row r="755" spans="1:40" ht="15.75" customHeight="1" x14ac:dyDescent="0.25">
      <c r="A755" s="211"/>
      <c r="B755" s="3"/>
      <c r="C755" s="3"/>
      <c r="D755" s="3"/>
      <c r="E755" s="6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</row>
    <row r="756" spans="1:40" ht="15.75" customHeight="1" x14ac:dyDescent="0.25">
      <c r="A756" s="211"/>
      <c r="B756" s="3"/>
      <c r="C756" s="3"/>
      <c r="D756" s="3"/>
      <c r="E756" s="6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</row>
    <row r="757" spans="1:40" ht="15.75" customHeight="1" x14ac:dyDescent="0.25">
      <c r="A757" s="211"/>
      <c r="B757" s="3"/>
      <c r="C757" s="3"/>
      <c r="D757" s="3"/>
      <c r="E757" s="6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</row>
    <row r="758" spans="1:40" ht="15.75" customHeight="1" x14ac:dyDescent="0.25">
      <c r="A758" s="211"/>
      <c r="B758" s="3"/>
      <c r="C758" s="3"/>
      <c r="D758" s="3"/>
      <c r="E758" s="6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</row>
    <row r="759" spans="1:40" ht="15.75" customHeight="1" x14ac:dyDescent="0.25">
      <c r="A759" s="211"/>
      <c r="B759" s="3"/>
      <c r="C759" s="3"/>
      <c r="D759" s="3"/>
      <c r="E759" s="6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</row>
    <row r="760" spans="1:40" ht="15.75" customHeight="1" x14ac:dyDescent="0.25">
      <c r="A760" s="211"/>
      <c r="B760" s="3"/>
      <c r="C760" s="3"/>
      <c r="D760" s="3"/>
      <c r="E760" s="6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</row>
    <row r="761" spans="1:40" ht="15.75" customHeight="1" x14ac:dyDescent="0.25">
      <c r="A761" s="211"/>
      <c r="B761" s="3"/>
      <c r="C761" s="3"/>
      <c r="D761" s="3"/>
      <c r="E761" s="6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</row>
    <row r="762" spans="1:40" ht="15.75" customHeight="1" x14ac:dyDescent="0.25">
      <c r="A762" s="211"/>
      <c r="B762" s="3"/>
      <c r="C762" s="3"/>
      <c r="D762" s="3"/>
      <c r="E762" s="6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</row>
    <row r="763" spans="1:40" ht="15.75" customHeight="1" x14ac:dyDescent="0.25">
      <c r="A763" s="211"/>
      <c r="B763" s="3"/>
      <c r="C763" s="3"/>
      <c r="D763" s="3"/>
      <c r="E763" s="6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</row>
    <row r="764" spans="1:40" ht="15.75" customHeight="1" x14ac:dyDescent="0.25">
      <c r="A764" s="211"/>
      <c r="B764" s="3"/>
      <c r="C764" s="3"/>
      <c r="D764" s="3"/>
      <c r="E764" s="6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</row>
    <row r="765" spans="1:40" ht="15.75" customHeight="1" x14ac:dyDescent="0.25">
      <c r="A765" s="211"/>
      <c r="B765" s="3"/>
      <c r="C765" s="3"/>
      <c r="D765" s="3"/>
      <c r="E765" s="6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</row>
    <row r="766" spans="1:40" ht="15.75" customHeight="1" x14ac:dyDescent="0.25">
      <c r="A766" s="211"/>
      <c r="B766" s="3"/>
      <c r="C766" s="3"/>
      <c r="D766" s="3"/>
      <c r="E766" s="6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</row>
    <row r="767" spans="1:40" ht="15.75" customHeight="1" x14ac:dyDescent="0.25">
      <c r="A767" s="211"/>
      <c r="B767" s="3"/>
      <c r="C767" s="3"/>
      <c r="D767" s="3"/>
      <c r="E767" s="6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</row>
    <row r="768" spans="1:40" ht="15.75" customHeight="1" x14ac:dyDescent="0.25">
      <c r="A768" s="211"/>
      <c r="B768" s="3"/>
      <c r="C768" s="3"/>
      <c r="D768" s="3"/>
      <c r="E768" s="6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</row>
    <row r="769" spans="1:40" ht="15.75" customHeight="1" x14ac:dyDescent="0.25">
      <c r="A769" s="211"/>
      <c r="B769" s="3"/>
      <c r="C769" s="3"/>
      <c r="D769" s="3"/>
      <c r="E769" s="6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</row>
    <row r="770" spans="1:40" ht="15.75" customHeight="1" x14ac:dyDescent="0.25">
      <c r="A770" s="211"/>
      <c r="B770" s="3"/>
      <c r="C770" s="3"/>
      <c r="D770" s="3"/>
      <c r="E770" s="6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</row>
    <row r="771" spans="1:40" ht="15.75" customHeight="1" x14ac:dyDescent="0.25">
      <c r="A771" s="211"/>
      <c r="B771" s="3"/>
      <c r="C771" s="3"/>
      <c r="D771" s="3"/>
      <c r="E771" s="6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</row>
    <row r="772" spans="1:40" ht="15.75" customHeight="1" x14ac:dyDescent="0.25">
      <c r="A772" s="211"/>
      <c r="B772" s="3"/>
      <c r="C772" s="3"/>
      <c r="D772" s="3"/>
      <c r="E772" s="6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</row>
    <row r="773" spans="1:40" ht="15.75" customHeight="1" x14ac:dyDescent="0.25">
      <c r="A773" s="211"/>
      <c r="B773" s="3"/>
      <c r="C773" s="3"/>
      <c r="D773" s="3"/>
      <c r="E773" s="6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</row>
    <row r="774" spans="1:40" ht="15.75" customHeight="1" x14ac:dyDescent="0.25">
      <c r="A774" s="211"/>
      <c r="B774" s="3"/>
      <c r="C774" s="3"/>
      <c r="D774" s="3"/>
      <c r="E774" s="6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</row>
    <row r="775" spans="1:40" ht="15.75" customHeight="1" x14ac:dyDescent="0.25">
      <c r="A775" s="211"/>
      <c r="B775" s="3"/>
      <c r="C775" s="3"/>
      <c r="D775" s="3"/>
      <c r="E775" s="6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</row>
    <row r="776" spans="1:40" ht="15.75" customHeight="1" x14ac:dyDescent="0.25">
      <c r="A776" s="211"/>
      <c r="B776" s="3"/>
      <c r="C776" s="3"/>
      <c r="D776" s="3"/>
      <c r="E776" s="6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</row>
    <row r="777" spans="1:40" ht="15.75" customHeight="1" x14ac:dyDescent="0.25">
      <c r="A777" s="211"/>
      <c r="B777" s="3"/>
      <c r="C777" s="3"/>
      <c r="D777" s="3"/>
      <c r="E777" s="6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</row>
    <row r="778" spans="1:40" ht="15.75" customHeight="1" x14ac:dyDescent="0.25">
      <c r="A778" s="211"/>
      <c r="B778" s="3"/>
      <c r="C778" s="3"/>
      <c r="D778" s="3"/>
      <c r="E778" s="6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</row>
    <row r="779" spans="1:40" ht="15.75" customHeight="1" x14ac:dyDescent="0.25">
      <c r="A779" s="211"/>
      <c r="B779" s="3"/>
      <c r="C779" s="3"/>
      <c r="D779" s="3"/>
      <c r="E779" s="6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</row>
    <row r="780" spans="1:40" ht="15.75" customHeight="1" x14ac:dyDescent="0.25">
      <c r="A780" s="211"/>
      <c r="B780" s="3"/>
      <c r="C780" s="3"/>
      <c r="D780" s="3"/>
      <c r="E780" s="6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</row>
    <row r="781" spans="1:40" ht="15.75" customHeight="1" x14ac:dyDescent="0.25">
      <c r="A781" s="211"/>
      <c r="B781" s="3"/>
      <c r="C781" s="3"/>
      <c r="D781" s="3"/>
      <c r="E781" s="6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</row>
    <row r="782" spans="1:40" ht="15.75" customHeight="1" x14ac:dyDescent="0.25">
      <c r="A782" s="211"/>
      <c r="B782" s="3"/>
      <c r="C782" s="3"/>
      <c r="D782" s="3"/>
      <c r="E782" s="6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</row>
    <row r="783" spans="1:40" ht="15.75" customHeight="1" x14ac:dyDescent="0.25">
      <c r="A783" s="211"/>
      <c r="B783" s="3"/>
      <c r="C783" s="3"/>
      <c r="D783" s="3"/>
      <c r="E783" s="6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</row>
    <row r="784" spans="1:40" ht="15.75" customHeight="1" x14ac:dyDescent="0.25">
      <c r="A784" s="211"/>
      <c r="B784" s="3"/>
      <c r="C784" s="3"/>
      <c r="D784" s="3"/>
      <c r="E784" s="6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</row>
    <row r="785" spans="1:40" ht="15.75" customHeight="1" x14ac:dyDescent="0.25">
      <c r="A785" s="211"/>
      <c r="B785" s="3"/>
      <c r="C785" s="3"/>
      <c r="D785" s="3"/>
      <c r="E785" s="6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</row>
    <row r="786" spans="1:40" ht="15.75" customHeight="1" x14ac:dyDescent="0.25">
      <c r="A786" s="211"/>
      <c r="B786" s="3"/>
      <c r="C786" s="3"/>
      <c r="D786" s="3"/>
      <c r="E786" s="6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</row>
    <row r="787" spans="1:40" ht="15.75" customHeight="1" x14ac:dyDescent="0.25">
      <c r="A787" s="211"/>
      <c r="B787" s="3"/>
      <c r="C787" s="3"/>
      <c r="D787" s="3"/>
      <c r="E787" s="6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</row>
    <row r="788" spans="1:40" ht="15.75" customHeight="1" x14ac:dyDescent="0.25">
      <c r="A788" s="211"/>
      <c r="B788" s="3"/>
      <c r="C788" s="3"/>
      <c r="D788" s="3"/>
      <c r="E788" s="6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</row>
    <row r="789" spans="1:40" ht="15.75" customHeight="1" x14ac:dyDescent="0.25">
      <c r="A789" s="211"/>
      <c r="B789" s="3"/>
      <c r="C789" s="3"/>
      <c r="D789" s="3"/>
      <c r="E789" s="6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</row>
    <row r="790" spans="1:40" ht="15.75" customHeight="1" x14ac:dyDescent="0.25">
      <c r="A790" s="211"/>
      <c r="B790" s="3"/>
      <c r="C790" s="3"/>
      <c r="D790" s="3"/>
      <c r="E790" s="6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</row>
    <row r="791" spans="1:40" ht="15.75" customHeight="1" x14ac:dyDescent="0.25">
      <c r="A791" s="211"/>
      <c r="B791" s="3"/>
      <c r="C791" s="3"/>
      <c r="D791" s="3"/>
      <c r="E791" s="6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</row>
    <row r="792" spans="1:40" ht="15.75" customHeight="1" x14ac:dyDescent="0.25">
      <c r="A792" s="211"/>
      <c r="B792" s="3"/>
      <c r="C792" s="3"/>
      <c r="D792" s="3"/>
      <c r="E792" s="6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</row>
    <row r="793" spans="1:40" ht="15.75" customHeight="1" x14ac:dyDescent="0.25">
      <c r="A793" s="211"/>
      <c r="B793" s="3"/>
      <c r="C793" s="3"/>
      <c r="D793" s="3"/>
      <c r="E793" s="6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</row>
    <row r="794" spans="1:40" ht="15.75" customHeight="1" x14ac:dyDescent="0.25">
      <c r="A794" s="211"/>
      <c r="B794" s="3"/>
      <c r="C794" s="3"/>
      <c r="D794" s="3"/>
      <c r="E794" s="6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</row>
    <row r="795" spans="1:40" ht="15.75" customHeight="1" x14ac:dyDescent="0.25">
      <c r="A795" s="211"/>
      <c r="B795" s="3"/>
      <c r="C795" s="3"/>
      <c r="D795" s="3"/>
      <c r="E795" s="6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</row>
    <row r="796" spans="1:40" ht="15.75" customHeight="1" x14ac:dyDescent="0.25">
      <c r="A796" s="211"/>
      <c r="B796" s="3"/>
      <c r="C796" s="3"/>
      <c r="D796" s="3"/>
      <c r="E796" s="6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</row>
    <row r="797" spans="1:40" ht="15.75" customHeight="1" x14ac:dyDescent="0.25">
      <c r="A797" s="211"/>
      <c r="B797" s="3"/>
      <c r="C797" s="3"/>
      <c r="D797" s="3"/>
      <c r="E797" s="6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</row>
    <row r="798" spans="1:40" ht="15.75" customHeight="1" x14ac:dyDescent="0.25">
      <c r="A798" s="211"/>
      <c r="B798" s="3"/>
      <c r="C798" s="3"/>
      <c r="D798" s="3"/>
      <c r="E798" s="6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</row>
    <row r="799" spans="1:40" ht="15.75" customHeight="1" x14ac:dyDescent="0.25">
      <c r="A799" s="211"/>
      <c r="B799" s="3"/>
      <c r="C799" s="3"/>
      <c r="D799" s="3"/>
      <c r="E799" s="6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</row>
    <row r="800" spans="1:40" ht="15.75" customHeight="1" x14ac:dyDescent="0.25">
      <c r="A800" s="211"/>
      <c r="B800" s="3"/>
      <c r="C800" s="3"/>
      <c r="D800" s="3"/>
      <c r="E800" s="6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</row>
    <row r="801" spans="1:40" ht="15.75" customHeight="1" x14ac:dyDescent="0.25">
      <c r="A801" s="211"/>
      <c r="B801" s="3"/>
      <c r="C801" s="3"/>
      <c r="D801" s="3"/>
      <c r="E801" s="6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</row>
    <row r="802" spans="1:40" ht="15.75" customHeight="1" x14ac:dyDescent="0.25">
      <c r="A802" s="211"/>
      <c r="B802" s="3"/>
      <c r="C802" s="3"/>
      <c r="D802" s="3"/>
      <c r="E802" s="6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</row>
    <row r="803" spans="1:40" ht="15.75" customHeight="1" x14ac:dyDescent="0.25">
      <c r="A803" s="211"/>
      <c r="B803" s="3"/>
      <c r="C803" s="3"/>
      <c r="D803" s="3"/>
      <c r="E803" s="6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</row>
    <row r="804" spans="1:40" ht="15.75" customHeight="1" x14ac:dyDescent="0.25">
      <c r="A804" s="211"/>
      <c r="B804" s="3"/>
      <c r="C804" s="3"/>
      <c r="D804" s="3"/>
      <c r="E804" s="6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</row>
    <row r="805" spans="1:40" ht="15.75" customHeight="1" x14ac:dyDescent="0.25">
      <c r="A805" s="211"/>
      <c r="B805" s="3"/>
      <c r="C805" s="3"/>
      <c r="D805" s="3"/>
      <c r="E805" s="6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</row>
    <row r="806" spans="1:40" ht="15.75" customHeight="1" x14ac:dyDescent="0.25">
      <c r="A806" s="211"/>
      <c r="B806" s="3"/>
      <c r="C806" s="3"/>
      <c r="D806" s="3"/>
      <c r="E806" s="6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</row>
    <row r="807" spans="1:40" ht="15.75" customHeight="1" x14ac:dyDescent="0.25">
      <c r="A807" s="211"/>
      <c r="B807" s="3"/>
      <c r="C807" s="3"/>
      <c r="D807" s="3"/>
      <c r="E807" s="6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</row>
    <row r="808" spans="1:40" ht="15.75" customHeight="1" x14ac:dyDescent="0.25">
      <c r="A808" s="211"/>
      <c r="B808" s="3"/>
      <c r="C808" s="3"/>
      <c r="D808" s="3"/>
      <c r="E808" s="6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</row>
    <row r="809" spans="1:40" ht="15.75" customHeight="1" x14ac:dyDescent="0.25">
      <c r="A809" s="211"/>
      <c r="B809" s="3"/>
      <c r="C809" s="3"/>
      <c r="D809" s="3"/>
      <c r="E809" s="6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</row>
    <row r="810" spans="1:40" ht="15.75" customHeight="1" x14ac:dyDescent="0.25">
      <c r="A810" s="211"/>
      <c r="B810" s="3"/>
      <c r="C810" s="3"/>
      <c r="D810" s="3"/>
      <c r="E810" s="6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</row>
    <row r="811" spans="1:40" ht="15.75" customHeight="1" x14ac:dyDescent="0.25">
      <c r="A811" s="211"/>
      <c r="B811" s="3"/>
      <c r="C811" s="3"/>
      <c r="D811" s="3"/>
      <c r="E811" s="6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</row>
    <row r="812" spans="1:40" ht="15.75" customHeight="1" x14ac:dyDescent="0.25">
      <c r="A812" s="211"/>
      <c r="B812" s="3"/>
      <c r="C812" s="3"/>
      <c r="D812" s="3"/>
      <c r="E812" s="6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</row>
    <row r="813" spans="1:40" ht="15.75" customHeight="1" x14ac:dyDescent="0.25">
      <c r="A813" s="211"/>
      <c r="B813" s="3"/>
      <c r="C813" s="3"/>
      <c r="D813" s="3"/>
      <c r="E813" s="6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</row>
    <row r="814" spans="1:40" ht="15.75" customHeight="1" x14ac:dyDescent="0.25">
      <c r="A814" s="211"/>
      <c r="B814" s="3"/>
      <c r="C814" s="3"/>
      <c r="D814" s="3"/>
      <c r="E814" s="6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</row>
    <row r="815" spans="1:40" ht="15.75" customHeight="1" x14ac:dyDescent="0.25">
      <c r="A815" s="211"/>
      <c r="B815" s="3"/>
      <c r="C815" s="3"/>
      <c r="D815" s="3"/>
      <c r="E815" s="6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</row>
    <row r="816" spans="1:40" ht="15.75" customHeight="1" x14ac:dyDescent="0.25">
      <c r="A816" s="211"/>
      <c r="B816" s="3"/>
      <c r="C816" s="3"/>
      <c r="D816" s="3"/>
      <c r="E816" s="6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</row>
    <row r="817" spans="1:40" ht="15.75" customHeight="1" x14ac:dyDescent="0.25">
      <c r="A817" s="211"/>
      <c r="B817" s="3"/>
      <c r="C817" s="3"/>
      <c r="D817" s="3"/>
      <c r="E817" s="6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</row>
    <row r="818" spans="1:40" ht="15.75" customHeight="1" x14ac:dyDescent="0.25">
      <c r="A818" s="211"/>
      <c r="B818" s="3"/>
      <c r="C818" s="3"/>
      <c r="D818" s="3"/>
      <c r="E818" s="6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</row>
    <row r="819" spans="1:40" ht="15.75" customHeight="1" x14ac:dyDescent="0.25">
      <c r="A819" s="211"/>
      <c r="B819" s="3"/>
      <c r="C819" s="3"/>
      <c r="D819" s="3"/>
      <c r="E819" s="6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</row>
    <row r="820" spans="1:40" ht="15.75" customHeight="1" x14ac:dyDescent="0.25">
      <c r="A820" s="211"/>
      <c r="B820" s="3"/>
      <c r="C820" s="3"/>
      <c r="D820" s="3"/>
      <c r="E820" s="6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</row>
    <row r="821" spans="1:40" ht="15.75" customHeight="1" x14ac:dyDescent="0.25">
      <c r="A821" s="211"/>
      <c r="B821" s="3"/>
      <c r="C821" s="3"/>
      <c r="D821" s="3"/>
      <c r="E821" s="6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</row>
    <row r="822" spans="1:40" ht="15.75" customHeight="1" x14ac:dyDescent="0.25">
      <c r="A822" s="211"/>
      <c r="B822" s="3"/>
      <c r="C822" s="3"/>
      <c r="D822" s="3"/>
      <c r="E822" s="6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</row>
    <row r="823" spans="1:40" ht="15.75" customHeight="1" x14ac:dyDescent="0.25">
      <c r="A823" s="211"/>
      <c r="B823" s="3"/>
      <c r="C823" s="3"/>
      <c r="D823" s="3"/>
      <c r="E823" s="6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</row>
    <row r="824" spans="1:40" ht="15.75" customHeight="1" x14ac:dyDescent="0.25">
      <c r="A824" s="211"/>
      <c r="B824" s="3"/>
      <c r="C824" s="3"/>
      <c r="D824" s="3"/>
      <c r="E824" s="6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</row>
    <row r="825" spans="1:40" ht="15.75" customHeight="1" x14ac:dyDescent="0.25">
      <c r="A825" s="211"/>
      <c r="B825" s="3"/>
      <c r="C825" s="3"/>
      <c r="D825" s="3"/>
      <c r="E825" s="6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</row>
    <row r="826" spans="1:40" ht="15.75" customHeight="1" x14ac:dyDescent="0.25">
      <c r="A826" s="211"/>
      <c r="B826" s="3"/>
      <c r="C826" s="3"/>
      <c r="D826" s="3"/>
      <c r="E826" s="6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</row>
    <row r="827" spans="1:40" ht="15.75" customHeight="1" x14ac:dyDescent="0.25">
      <c r="A827" s="211"/>
      <c r="B827" s="3"/>
      <c r="C827" s="3"/>
      <c r="D827" s="3"/>
      <c r="E827" s="6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</row>
    <row r="828" spans="1:40" ht="15.75" customHeight="1" x14ac:dyDescent="0.25">
      <c r="A828" s="211"/>
      <c r="B828" s="3"/>
      <c r="C828" s="3"/>
      <c r="D828" s="3"/>
      <c r="E828" s="6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</row>
    <row r="829" spans="1:40" ht="15.75" customHeight="1" x14ac:dyDescent="0.25">
      <c r="A829" s="211"/>
      <c r="B829" s="3"/>
      <c r="C829" s="3"/>
      <c r="D829" s="3"/>
      <c r="E829" s="6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</row>
    <row r="830" spans="1:40" ht="15.75" customHeight="1" x14ac:dyDescent="0.25">
      <c r="A830" s="211"/>
      <c r="B830" s="3"/>
      <c r="C830" s="3"/>
      <c r="D830" s="3"/>
      <c r="E830" s="6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</row>
    <row r="831" spans="1:40" ht="15.75" customHeight="1" x14ac:dyDescent="0.25">
      <c r="A831" s="211"/>
      <c r="B831" s="3"/>
      <c r="C831" s="3"/>
      <c r="D831" s="3"/>
      <c r="E831" s="6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</row>
    <row r="832" spans="1:40" ht="15.75" customHeight="1" x14ac:dyDescent="0.25">
      <c r="A832" s="211"/>
      <c r="B832" s="3"/>
      <c r="C832" s="3"/>
      <c r="D832" s="3"/>
      <c r="E832" s="6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</row>
    <row r="833" spans="1:40" ht="15.75" customHeight="1" x14ac:dyDescent="0.25">
      <c r="A833" s="211"/>
      <c r="B833" s="3"/>
      <c r="C833" s="3"/>
      <c r="D833" s="3"/>
      <c r="E833" s="6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</row>
    <row r="834" spans="1:40" ht="15.75" customHeight="1" x14ac:dyDescent="0.25">
      <c r="A834" s="211"/>
      <c r="B834" s="3"/>
      <c r="C834" s="3"/>
      <c r="D834" s="3"/>
      <c r="E834" s="6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</row>
    <row r="835" spans="1:40" ht="15.75" customHeight="1" x14ac:dyDescent="0.25">
      <c r="A835" s="211"/>
      <c r="B835" s="3"/>
      <c r="C835" s="3"/>
      <c r="D835" s="3"/>
      <c r="E835" s="6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</row>
    <row r="836" spans="1:40" ht="15.75" customHeight="1" x14ac:dyDescent="0.25">
      <c r="A836" s="211"/>
      <c r="B836" s="3"/>
      <c r="C836" s="3"/>
      <c r="D836" s="3"/>
      <c r="E836" s="6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</row>
    <row r="837" spans="1:40" ht="15.75" customHeight="1" x14ac:dyDescent="0.25">
      <c r="A837" s="211"/>
      <c r="B837" s="3"/>
      <c r="C837" s="3"/>
      <c r="D837" s="3"/>
      <c r="E837" s="6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</row>
    <row r="838" spans="1:40" ht="15.75" customHeight="1" x14ac:dyDescent="0.25">
      <c r="A838" s="211"/>
      <c r="B838" s="3"/>
      <c r="C838" s="3"/>
      <c r="D838" s="3"/>
      <c r="E838" s="6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</row>
    <row r="839" spans="1:40" ht="15.75" customHeight="1" x14ac:dyDescent="0.25">
      <c r="A839" s="211"/>
      <c r="B839" s="3"/>
      <c r="C839" s="3"/>
      <c r="D839" s="3"/>
      <c r="E839" s="6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</row>
    <row r="840" spans="1:40" ht="15.75" customHeight="1" x14ac:dyDescent="0.25">
      <c r="A840" s="211"/>
      <c r="B840" s="3"/>
      <c r="C840" s="3"/>
      <c r="D840" s="3"/>
      <c r="E840" s="6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</row>
    <row r="841" spans="1:40" ht="15.75" customHeight="1" x14ac:dyDescent="0.25">
      <c r="A841" s="211"/>
      <c r="B841" s="3"/>
      <c r="C841" s="3"/>
      <c r="D841" s="3"/>
      <c r="E841" s="6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</row>
    <row r="842" spans="1:40" ht="15.75" customHeight="1" x14ac:dyDescent="0.25">
      <c r="A842" s="211"/>
      <c r="B842" s="3"/>
      <c r="C842" s="3"/>
      <c r="D842" s="3"/>
      <c r="E842" s="6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</row>
    <row r="843" spans="1:40" ht="15.75" customHeight="1" x14ac:dyDescent="0.25">
      <c r="A843" s="211"/>
      <c r="B843" s="3"/>
      <c r="C843" s="3"/>
      <c r="D843" s="3"/>
      <c r="E843" s="6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</row>
    <row r="844" spans="1:40" ht="15.75" customHeight="1" x14ac:dyDescent="0.25">
      <c r="A844" s="211"/>
      <c r="B844" s="3"/>
      <c r="C844" s="3"/>
      <c r="D844" s="3"/>
      <c r="E844" s="6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</row>
    <row r="845" spans="1:40" ht="15.75" customHeight="1" x14ac:dyDescent="0.25">
      <c r="A845" s="211"/>
      <c r="B845" s="3"/>
      <c r="C845" s="3"/>
      <c r="D845" s="3"/>
      <c r="E845" s="6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</row>
    <row r="846" spans="1:40" ht="15.75" customHeight="1" x14ac:dyDescent="0.25">
      <c r="A846" s="211"/>
      <c r="B846" s="3"/>
      <c r="C846" s="3"/>
      <c r="D846" s="3"/>
      <c r="E846" s="6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</row>
    <row r="847" spans="1:40" ht="15.75" customHeight="1" x14ac:dyDescent="0.25">
      <c r="A847" s="211"/>
      <c r="B847" s="3"/>
      <c r="C847" s="3"/>
      <c r="D847" s="3"/>
      <c r="E847" s="6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</row>
    <row r="848" spans="1:40" ht="15.75" customHeight="1" x14ac:dyDescent="0.25">
      <c r="A848" s="211"/>
      <c r="B848" s="3"/>
      <c r="C848" s="3"/>
      <c r="D848" s="3"/>
      <c r="E848" s="6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</row>
    <row r="849" spans="1:40" ht="15.75" customHeight="1" x14ac:dyDescent="0.25">
      <c r="A849" s="211"/>
      <c r="B849" s="3"/>
      <c r="C849" s="3"/>
      <c r="D849" s="3"/>
      <c r="E849" s="6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</row>
    <row r="850" spans="1:40" ht="15.75" customHeight="1" x14ac:dyDescent="0.25">
      <c r="A850" s="211"/>
      <c r="B850" s="3"/>
      <c r="C850" s="3"/>
      <c r="D850" s="3"/>
      <c r="E850" s="6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</row>
    <row r="851" spans="1:40" ht="15.75" customHeight="1" x14ac:dyDescent="0.25">
      <c r="A851" s="211"/>
      <c r="B851" s="3"/>
      <c r="C851" s="3"/>
      <c r="D851" s="3"/>
      <c r="E851" s="6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</row>
    <row r="852" spans="1:40" ht="15.75" customHeight="1" x14ac:dyDescent="0.25">
      <c r="A852" s="211"/>
      <c r="B852" s="3"/>
      <c r="C852" s="3"/>
      <c r="D852" s="3"/>
      <c r="E852" s="6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</row>
    <row r="853" spans="1:40" ht="15.75" customHeight="1" x14ac:dyDescent="0.25">
      <c r="A853" s="211"/>
      <c r="B853" s="3"/>
      <c r="C853" s="3"/>
      <c r="D853" s="3"/>
      <c r="E853" s="6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</row>
    <row r="854" spans="1:40" ht="15.75" customHeight="1" x14ac:dyDescent="0.25">
      <c r="A854" s="211"/>
      <c r="B854" s="3"/>
      <c r="C854" s="3"/>
      <c r="D854" s="3"/>
      <c r="E854" s="6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</row>
    <row r="855" spans="1:40" ht="15.75" customHeight="1" x14ac:dyDescent="0.25">
      <c r="A855" s="211"/>
      <c r="B855" s="3"/>
      <c r="C855" s="3"/>
      <c r="D855" s="3"/>
      <c r="E855" s="6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</row>
    <row r="856" spans="1:40" ht="15.75" customHeight="1" x14ac:dyDescent="0.25">
      <c r="A856" s="211"/>
      <c r="B856" s="3"/>
      <c r="C856" s="3"/>
      <c r="D856" s="3"/>
      <c r="E856" s="6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</row>
    <row r="857" spans="1:40" ht="15.75" customHeight="1" x14ac:dyDescent="0.25">
      <c r="A857" s="211"/>
      <c r="B857" s="3"/>
      <c r="C857" s="3"/>
      <c r="D857" s="3"/>
      <c r="E857" s="6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</row>
    <row r="858" spans="1:40" ht="15.75" customHeight="1" x14ac:dyDescent="0.25">
      <c r="A858" s="211"/>
      <c r="B858" s="3"/>
      <c r="C858" s="3"/>
      <c r="D858" s="3"/>
      <c r="E858" s="6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</row>
    <row r="859" spans="1:40" ht="15.75" customHeight="1" x14ac:dyDescent="0.25">
      <c r="A859" s="211"/>
      <c r="B859" s="3"/>
      <c r="C859" s="3"/>
      <c r="D859" s="3"/>
      <c r="E859" s="6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</row>
    <row r="860" spans="1:40" ht="15.75" customHeight="1" x14ac:dyDescent="0.25">
      <c r="A860" s="211"/>
      <c r="B860" s="3"/>
      <c r="C860" s="3"/>
      <c r="D860" s="3"/>
      <c r="E860" s="6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</row>
    <row r="861" spans="1:40" ht="15.75" customHeight="1" x14ac:dyDescent="0.25">
      <c r="A861" s="211"/>
      <c r="B861" s="3"/>
      <c r="C861" s="3"/>
      <c r="D861" s="3"/>
      <c r="E861" s="6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</row>
    <row r="862" spans="1:40" ht="15.75" customHeight="1" x14ac:dyDescent="0.25">
      <c r="A862" s="211"/>
      <c r="B862" s="3"/>
      <c r="C862" s="3"/>
      <c r="D862" s="3"/>
      <c r="E862" s="6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</row>
    <row r="863" spans="1:40" ht="15.75" customHeight="1" x14ac:dyDescent="0.25">
      <c r="A863" s="211"/>
      <c r="B863" s="3"/>
      <c r="C863" s="3"/>
      <c r="D863" s="3"/>
      <c r="E863" s="6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</row>
    <row r="864" spans="1:40" ht="15.75" customHeight="1" x14ac:dyDescent="0.25">
      <c r="A864" s="211"/>
      <c r="B864" s="3"/>
      <c r="C864" s="3"/>
      <c r="D864" s="3"/>
      <c r="E864" s="6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</row>
    <row r="865" spans="1:40" ht="15.75" customHeight="1" x14ac:dyDescent="0.25">
      <c r="A865" s="211"/>
      <c r="B865" s="3"/>
      <c r="C865" s="3"/>
      <c r="D865" s="3"/>
      <c r="E865" s="6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</row>
    <row r="866" spans="1:40" ht="15.75" customHeight="1" x14ac:dyDescent="0.25">
      <c r="A866" s="211"/>
      <c r="B866" s="3"/>
      <c r="C866" s="3"/>
      <c r="D866" s="3"/>
      <c r="E866" s="6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</row>
    <row r="867" spans="1:40" ht="15.75" customHeight="1" x14ac:dyDescent="0.25">
      <c r="A867" s="211"/>
      <c r="B867" s="3"/>
      <c r="C867" s="3"/>
      <c r="D867" s="3"/>
      <c r="E867" s="6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</row>
    <row r="868" spans="1:40" ht="15.75" customHeight="1" x14ac:dyDescent="0.25">
      <c r="A868" s="211"/>
      <c r="B868" s="3"/>
      <c r="C868" s="3"/>
      <c r="D868" s="3"/>
      <c r="E868" s="6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</row>
    <row r="869" spans="1:40" ht="15.75" customHeight="1" x14ac:dyDescent="0.25">
      <c r="A869" s="211"/>
      <c r="B869" s="3"/>
      <c r="C869" s="3"/>
      <c r="D869" s="3"/>
      <c r="E869" s="6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</row>
    <row r="870" spans="1:40" ht="15.75" customHeight="1" x14ac:dyDescent="0.25">
      <c r="A870" s="211"/>
      <c r="B870" s="3"/>
      <c r="C870" s="3"/>
      <c r="D870" s="3"/>
      <c r="E870" s="6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</row>
    <row r="871" spans="1:40" ht="15.75" customHeight="1" x14ac:dyDescent="0.25">
      <c r="A871" s="211"/>
      <c r="B871" s="3"/>
      <c r="C871" s="3"/>
      <c r="D871" s="3"/>
      <c r="E871" s="6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</row>
    <row r="872" spans="1:40" ht="15.75" customHeight="1" x14ac:dyDescent="0.25">
      <c r="A872" s="211"/>
      <c r="B872" s="3"/>
      <c r="C872" s="3"/>
      <c r="D872" s="3"/>
      <c r="E872" s="6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</row>
    <row r="873" spans="1:40" ht="15.75" customHeight="1" x14ac:dyDescent="0.25">
      <c r="A873" s="211"/>
      <c r="B873" s="3"/>
      <c r="C873" s="3"/>
      <c r="D873" s="3"/>
      <c r="E873" s="6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</row>
    <row r="874" spans="1:40" ht="15.75" customHeight="1" x14ac:dyDescent="0.25">
      <c r="A874" s="211"/>
      <c r="B874" s="3"/>
      <c r="C874" s="3"/>
      <c r="D874" s="3"/>
      <c r="E874" s="6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</row>
    <row r="875" spans="1:40" ht="15.75" customHeight="1" x14ac:dyDescent="0.25">
      <c r="A875" s="211"/>
      <c r="B875" s="3"/>
      <c r="C875" s="3"/>
      <c r="D875" s="3"/>
      <c r="E875" s="6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</row>
    <row r="876" spans="1:40" ht="15.75" customHeight="1" x14ac:dyDescent="0.25">
      <c r="A876" s="211"/>
      <c r="B876" s="3"/>
      <c r="C876" s="3"/>
      <c r="D876" s="3"/>
      <c r="E876" s="6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</row>
    <row r="877" spans="1:40" ht="15.75" customHeight="1" x14ac:dyDescent="0.25">
      <c r="A877" s="211"/>
      <c r="B877" s="3"/>
      <c r="C877" s="3"/>
      <c r="D877" s="3"/>
      <c r="E877" s="6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</row>
    <row r="878" spans="1:40" ht="15.75" customHeight="1" x14ac:dyDescent="0.25">
      <c r="A878" s="211"/>
      <c r="B878" s="3"/>
      <c r="C878" s="3"/>
      <c r="D878" s="3"/>
      <c r="E878" s="6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</row>
    <row r="879" spans="1:40" ht="15.75" customHeight="1" x14ac:dyDescent="0.25">
      <c r="A879" s="211"/>
      <c r="B879" s="3"/>
      <c r="C879" s="3"/>
      <c r="D879" s="3"/>
      <c r="E879" s="6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</row>
    <row r="880" spans="1:40" ht="15.75" customHeight="1" x14ac:dyDescent="0.25">
      <c r="A880" s="211"/>
      <c r="B880" s="3"/>
      <c r="C880" s="3"/>
      <c r="D880" s="3"/>
      <c r="E880" s="6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</row>
    <row r="881" spans="1:40" ht="15.75" customHeight="1" x14ac:dyDescent="0.25">
      <c r="A881" s="211"/>
      <c r="B881" s="3"/>
      <c r="C881" s="3"/>
      <c r="D881" s="3"/>
      <c r="E881" s="6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</row>
    <row r="882" spans="1:40" ht="15.75" customHeight="1" x14ac:dyDescent="0.25">
      <c r="A882" s="211"/>
      <c r="B882" s="3"/>
      <c r="C882" s="3"/>
      <c r="D882" s="3"/>
      <c r="E882" s="6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</row>
    <row r="883" spans="1:40" ht="15.75" customHeight="1" x14ac:dyDescent="0.25">
      <c r="A883" s="211"/>
      <c r="B883" s="3"/>
      <c r="C883" s="3"/>
      <c r="D883" s="3"/>
      <c r="E883" s="6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</row>
    <row r="884" spans="1:40" ht="15.75" customHeight="1" x14ac:dyDescent="0.25">
      <c r="A884" s="211"/>
      <c r="B884" s="3"/>
      <c r="C884" s="3"/>
      <c r="D884" s="3"/>
      <c r="E884" s="6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</row>
    <row r="885" spans="1:40" ht="15.75" customHeight="1" x14ac:dyDescent="0.25">
      <c r="A885" s="211"/>
      <c r="B885" s="3"/>
      <c r="C885" s="3"/>
      <c r="D885" s="3"/>
      <c r="E885" s="6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</row>
    <row r="886" spans="1:40" ht="15.75" customHeight="1" x14ac:dyDescent="0.25">
      <c r="A886" s="211"/>
      <c r="B886" s="3"/>
      <c r="C886" s="3"/>
      <c r="D886" s="3"/>
      <c r="E886" s="6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</row>
    <row r="887" spans="1:40" ht="15.75" customHeight="1" x14ac:dyDescent="0.25">
      <c r="A887" s="211"/>
      <c r="B887" s="3"/>
      <c r="C887" s="3"/>
      <c r="D887" s="3"/>
      <c r="E887" s="6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</row>
    <row r="888" spans="1:40" ht="15.75" customHeight="1" x14ac:dyDescent="0.25">
      <c r="A888" s="211"/>
      <c r="B888" s="3"/>
      <c r="C888" s="3"/>
      <c r="D888" s="3"/>
      <c r="E888" s="6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</row>
    <row r="889" spans="1:40" ht="15.75" customHeight="1" x14ac:dyDescent="0.25">
      <c r="A889" s="211"/>
      <c r="B889" s="3"/>
      <c r="C889" s="3"/>
      <c r="D889" s="3"/>
      <c r="E889" s="6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</row>
    <row r="890" spans="1:40" ht="15.75" customHeight="1" x14ac:dyDescent="0.25">
      <c r="A890" s="211"/>
      <c r="B890" s="3"/>
      <c r="C890" s="3"/>
      <c r="D890" s="3"/>
      <c r="E890" s="6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</row>
    <row r="891" spans="1:40" ht="15.75" customHeight="1" x14ac:dyDescent="0.25">
      <c r="A891" s="211"/>
      <c r="B891" s="3"/>
      <c r="C891" s="3"/>
      <c r="D891" s="3"/>
      <c r="E891" s="6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</row>
    <row r="892" spans="1:40" ht="15.75" customHeight="1" x14ac:dyDescent="0.25">
      <c r="A892" s="211"/>
      <c r="B892" s="3"/>
      <c r="C892" s="3"/>
      <c r="D892" s="3"/>
      <c r="E892" s="6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</row>
    <row r="893" spans="1:40" ht="15.75" customHeight="1" x14ac:dyDescent="0.25">
      <c r="A893" s="211"/>
      <c r="B893" s="3"/>
      <c r="C893" s="3"/>
      <c r="D893" s="3"/>
      <c r="E893" s="6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</row>
    <row r="894" spans="1:40" ht="15.75" customHeight="1" x14ac:dyDescent="0.25">
      <c r="A894" s="211"/>
      <c r="B894" s="3"/>
      <c r="C894" s="3"/>
      <c r="D894" s="3"/>
      <c r="E894" s="6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</row>
    <row r="895" spans="1:40" ht="15.75" customHeight="1" x14ac:dyDescent="0.25">
      <c r="A895" s="211"/>
      <c r="B895" s="3"/>
      <c r="C895" s="3"/>
      <c r="D895" s="3"/>
      <c r="E895" s="6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</row>
    <row r="896" spans="1:40" ht="15.75" customHeight="1" x14ac:dyDescent="0.25">
      <c r="A896" s="211"/>
      <c r="B896" s="3"/>
      <c r="C896" s="3"/>
      <c r="D896" s="3"/>
      <c r="E896" s="6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</row>
    <row r="897" spans="1:40" ht="15.75" customHeight="1" x14ac:dyDescent="0.25">
      <c r="A897" s="211"/>
      <c r="B897" s="3"/>
      <c r="C897" s="3"/>
      <c r="D897" s="3"/>
      <c r="E897" s="6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</row>
    <row r="898" spans="1:40" ht="15.75" customHeight="1" x14ac:dyDescent="0.25">
      <c r="A898" s="211"/>
      <c r="B898" s="3"/>
      <c r="C898" s="3"/>
      <c r="D898" s="3"/>
      <c r="E898" s="6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</row>
    <row r="899" spans="1:40" ht="15.75" customHeight="1" x14ac:dyDescent="0.25">
      <c r="A899" s="211"/>
      <c r="B899" s="3"/>
      <c r="C899" s="3"/>
      <c r="D899" s="3"/>
      <c r="E899" s="6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</row>
    <row r="900" spans="1:40" ht="15.75" customHeight="1" x14ac:dyDescent="0.25">
      <c r="A900" s="211"/>
      <c r="B900" s="3"/>
      <c r="C900" s="3"/>
      <c r="D900" s="3"/>
      <c r="E900" s="6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</row>
    <row r="901" spans="1:40" ht="15.75" customHeight="1" x14ac:dyDescent="0.25">
      <c r="A901" s="211"/>
      <c r="B901" s="3"/>
      <c r="C901" s="3"/>
      <c r="D901" s="3"/>
      <c r="E901" s="6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</row>
    <row r="902" spans="1:40" ht="15.75" customHeight="1" x14ac:dyDescent="0.25">
      <c r="A902" s="211"/>
      <c r="B902" s="3"/>
      <c r="C902" s="3"/>
      <c r="D902" s="3"/>
      <c r="E902" s="6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</row>
    <row r="903" spans="1:40" ht="15.75" customHeight="1" x14ac:dyDescent="0.25">
      <c r="A903" s="211"/>
      <c r="B903" s="3"/>
      <c r="C903" s="3"/>
      <c r="D903" s="3"/>
      <c r="E903" s="6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</row>
    <row r="904" spans="1:40" ht="15.75" customHeight="1" x14ac:dyDescent="0.25">
      <c r="A904" s="211"/>
      <c r="B904" s="3"/>
      <c r="C904" s="3"/>
      <c r="D904" s="3"/>
      <c r="E904" s="6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</row>
    <row r="905" spans="1:40" ht="15.75" customHeight="1" x14ac:dyDescent="0.25">
      <c r="A905" s="211"/>
      <c r="B905" s="3"/>
      <c r="C905" s="3"/>
      <c r="D905" s="3"/>
      <c r="E905" s="6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</row>
    <row r="906" spans="1:40" ht="15.75" customHeight="1" x14ac:dyDescent="0.25">
      <c r="A906" s="211"/>
      <c r="B906" s="3"/>
      <c r="C906" s="3"/>
      <c r="D906" s="3"/>
      <c r="E906" s="6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</row>
    <row r="907" spans="1:40" ht="15.75" customHeight="1" x14ac:dyDescent="0.25">
      <c r="A907" s="211"/>
      <c r="B907" s="3"/>
      <c r="C907" s="3"/>
      <c r="D907" s="3"/>
      <c r="E907" s="6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</row>
    <row r="908" spans="1:40" ht="15.75" customHeight="1" x14ac:dyDescent="0.25">
      <c r="A908" s="211"/>
      <c r="B908" s="3"/>
      <c r="C908" s="3"/>
      <c r="D908" s="3"/>
      <c r="E908" s="6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</row>
    <row r="909" spans="1:40" ht="15.75" customHeight="1" x14ac:dyDescent="0.25">
      <c r="A909" s="211"/>
      <c r="B909" s="3"/>
      <c r="C909" s="3"/>
      <c r="D909" s="3"/>
      <c r="E909" s="6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</row>
    <row r="910" spans="1:40" ht="15.75" customHeight="1" x14ac:dyDescent="0.25">
      <c r="A910" s="211"/>
      <c r="B910" s="3"/>
      <c r="C910" s="3"/>
      <c r="D910" s="3"/>
      <c r="E910" s="6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</row>
    <row r="911" spans="1:40" ht="15.75" customHeight="1" x14ac:dyDescent="0.25">
      <c r="A911" s="211"/>
      <c r="B911" s="3"/>
      <c r="C911" s="3"/>
      <c r="D911" s="3"/>
      <c r="E911" s="6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</row>
    <row r="912" spans="1:40" ht="15.75" customHeight="1" x14ac:dyDescent="0.25">
      <c r="A912" s="211"/>
      <c r="B912" s="3"/>
      <c r="C912" s="3"/>
      <c r="D912" s="3"/>
      <c r="E912" s="6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</row>
    <row r="913" spans="1:40" ht="15.75" customHeight="1" x14ac:dyDescent="0.25">
      <c r="A913" s="211"/>
      <c r="B913" s="3"/>
      <c r="C913" s="3"/>
      <c r="D913" s="3"/>
      <c r="E913" s="6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</row>
    <row r="914" spans="1:40" ht="15.75" customHeight="1" x14ac:dyDescent="0.25">
      <c r="A914" s="211"/>
      <c r="B914" s="3"/>
      <c r="C914" s="3"/>
      <c r="D914" s="3"/>
      <c r="E914" s="6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</row>
    <row r="915" spans="1:40" ht="15.75" customHeight="1" x14ac:dyDescent="0.25">
      <c r="A915" s="211"/>
      <c r="B915" s="3"/>
      <c r="C915" s="3"/>
      <c r="D915" s="3"/>
      <c r="E915" s="6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</row>
    <row r="916" spans="1:40" ht="15.75" customHeight="1" x14ac:dyDescent="0.25">
      <c r="A916" s="211"/>
      <c r="B916" s="3"/>
      <c r="C916" s="3"/>
      <c r="D916" s="3"/>
      <c r="E916" s="6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</row>
    <row r="917" spans="1:40" ht="15.75" customHeight="1" x14ac:dyDescent="0.25">
      <c r="A917" s="211"/>
      <c r="B917" s="3"/>
      <c r="C917" s="3"/>
      <c r="D917" s="3"/>
      <c r="E917" s="6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</row>
    <row r="918" spans="1:40" ht="15.75" customHeight="1" x14ac:dyDescent="0.25">
      <c r="A918" s="211"/>
      <c r="B918" s="3"/>
      <c r="C918" s="3"/>
      <c r="D918" s="3"/>
      <c r="E918" s="6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</row>
    <row r="919" spans="1:40" ht="15.75" customHeight="1" x14ac:dyDescent="0.25">
      <c r="A919" s="211"/>
      <c r="B919" s="3"/>
      <c r="C919" s="3"/>
      <c r="D919" s="3"/>
      <c r="E919" s="6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</row>
    <row r="920" spans="1:40" ht="15.75" customHeight="1" x14ac:dyDescent="0.25">
      <c r="A920" s="211"/>
      <c r="B920" s="3"/>
      <c r="C920" s="3"/>
      <c r="D920" s="3"/>
      <c r="E920" s="6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</row>
    <row r="921" spans="1:40" ht="15.75" customHeight="1" x14ac:dyDescent="0.25">
      <c r="A921" s="211"/>
      <c r="B921" s="3"/>
      <c r="C921" s="3"/>
      <c r="D921" s="3"/>
      <c r="E921" s="6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</row>
    <row r="922" spans="1:40" ht="15.75" customHeight="1" x14ac:dyDescent="0.25">
      <c r="A922" s="211"/>
      <c r="B922" s="3"/>
      <c r="C922" s="3"/>
      <c r="D922" s="3"/>
      <c r="E922" s="6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</row>
    <row r="923" spans="1:40" ht="15.75" customHeight="1" x14ac:dyDescent="0.25">
      <c r="A923" s="211"/>
      <c r="B923" s="3"/>
      <c r="C923" s="3"/>
      <c r="D923" s="3"/>
      <c r="E923" s="6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</row>
    <row r="924" spans="1:40" ht="15.75" customHeight="1" x14ac:dyDescent="0.25">
      <c r="A924" s="211"/>
      <c r="B924" s="3"/>
      <c r="C924" s="3"/>
      <c r="D924" s="3"/>
      <c r="E924" s="6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</row>
    <row r="925" spans="1:40" ht="15.75" customHeight="1" x14ac:dyDescent="0.25">
      <c r="A925" s="211"/>
      <c r="B925" s="3"/>
      <c r="C925" s="3"/>
      <c r="D925" s="3"/>
      <c r="E925" s="6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</row>
    <row r="926" spans="1:40" ht="15.75" customHeight="1" x14ac:dyDescent="0.25">
      <c r="A926" s="211"/>
      <c r="B926" s="3"/>
      <c r="C926" s="3"/>
      <c r="D926" s="3"/>
      <c r="E926" s="6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</row>
    <row r="927" spans="1:40" ht="15.75" customHeight="1" x14ac:dyDescent="0.25">
      <c r="A927" s="211"/>
      <c r="B927" s="3"/>
      <c r="C927" s="3"/>
      <c r="D927" s="3"/>
      <c r="E927" s="6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</row>
    <row r="928" spans="1:40" ht="15.75" customHeight="1" x14ac:dyDescent="0.25">
      <c r="A928" s="211"/>
      <c r="B928" s="3"/>
      <c r="C928" s="3"/>
      <c r="D928" s="3"/>
      <c r="E928" s="6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</row>
    <row r="929" spans="1:40" ht="15.75" customHeight="1" x14ac:dyDescent="0.25">
      <c r="A929" s="211"/>
      <c r="B929" s="3"/>
      <c r="C929" s="3"/>
      <c r="D929" s="3"/>
      <c r="E929" s="6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</row>
    <row r="930" spans="1:40" ht="15.75" customHeight="1" x14ac:dyDescent="0.25">
      <c r="A930" s="211"/>
      <c r="B930" s="3"/>
      <c r="C930" s="3"/>
      <c r="D930" s="3"/>
      <c r="E930" s="6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</row>
    <row r="931" spans="1:40" ht="15.75" customHeight="1" x14ac:dyDescent="0.25">
      <c r="A931" s="211"/>
      <c r="B931" s="3"/>
      <c r="C931" s="3"/>
      <c r="D931" s="3"/>
      <c r="E931" s="6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</row>
    <row r="932" spans="1:40" ht="15.75" customHeight="1" x14ac:dyDescent="0.25">
      <c r="A932" s="211"/>
      <c r="B932" s="3"/>
      <c r="C932" s="3"/>
      <c r="D932" s="3"/>
      <c r="E932" s="6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</row>
    <row r="933" spans="1:40" ht="15.75" customHeight="1" x14ac:dyDescent="0.25">
      <c r="A933" s="211"/>
      <c r="B933" s="3"/>
      <c r="C933" s="3"/>
      <c r="D933" s="3"/>
      <c r="E933" s="6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</row>
    <row r="934" spans="1:40" ht="15.75" customHeight="1" x14ac:dyDescent="0.25">
      <c r="A934" s="211"/>
      <c r="B934" s="3"/>
      <c r="C934" s="3"/>
      <c r="D934" s="3"/>
      <c r="E934" s="6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</row>
    <row r="935" spans="1:40" ht="15.75" customHeight="1" x14ac:dyDescent="0.25">
      <c r="A935" s="211"/>
      <c r="B935" s="3"/>
      <c r="C935" s="3"/>
      <c r="D935" s="3"/>
      <c r="E935" s="6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</row>
    <row r="936" spans="1:40" ht="15.75" customHeight="1" x14ac:dyDescent="0.25">
      <c r="A936" s="211"/>
      <c r="B936" s="3"/>
      <c r="C936" s="3"/>
      <c r="D936" s="3"/>
      <c r="E936" s="6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</row>
    <row r="937" spans="1:40" ht="15.75" customHeight="1" x14ac:dyDescent="0.25">
      <c r="A937" s="211"/>
      <c r="B937" s="3"/>
      <c r="C937" s="3"/>
      <c r="D937" s="3"/>
      <c r="E937" s="6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</row>
    <row r="938" spans="1:40" ht="15.75" customHeight="1" x14ac:dyDescent="0.25">
      <c r="A938" s="211"/>
      <c r="B938" s="3"/>
      <c r="C938" s="3"/>
      <c r="D938" s="3"/>
      <c r="E938" s="6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</row>
    <row r="939" spans="1:40" ht="15.75" customHeight="1" x14ac:dyDescent="0.25">
      <c r="A939" s="211"/>
      <c r="B939" s="3"/>
      <c r="C939" s="3"/>
      <c r="D939" s="3"/>
      <c r="E939" s="6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</row>
    <row r="940" spans="1:40" ht="15.75" customHeight="1" x14ac:dyDescent="0.25">
      <c r="A940" s="211"/>
      <c r="B940" s="3"/>
      <c r="C940" s="3"/>
      <c r="D940" s="3"/>
      <c r="E940" s="6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</row>
    <row r="941" spans="1:40" ht="15.75" customHeight="1" x14ac:dyDescent="0.25">
      <c r="A941" s="211"/>
      <c r="B941" s="3"/>
      <c r="C941" s="3"/>
      <c r="D941" s="3"/>
      <c r="E941" s="6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</row>
    <row r="942" spans="1:40" ht="15.75" customHeight="1" x14ac:dyDescent="0.25">
      <c r="A942" s="211"/>
      <c r="B942" s="3"/>
      <c r="C942" s="3"/>
      <c r="D942" s="3"/>
      <c r="E942" s="6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</row>
    <row r="943" spans="1:40" ht="15.75" customHeight="1" x14ac:dyDescent="0.25">
      <c r="A943" s="211"/>
      <c r="B943" s="3"/>
      <c r="C943" s="3"/>
      <c r="D943" s="3"/>
      <c r="E943" s="6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</row>
    <row r="944" spans="1:40" ht="15.75" customHeight="1" x14ac:dyDescent="0.25">
      <c r="A944" s="211"/>
      <c r="B944" s="3"/>
      <c r="C944" s="3"/>
      <c r="D944" s="3"/>
      <c r="E944" s="6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</row>
    <row r="945" spans="1:40" ht="15.75" customHeight="1" x14ac:dyDescent="0.25">
      <c r="A945" s="211"/>
      <c r="B945" s="3"/>
      <c r="C945" s="3"/>
      <c r="D945" s="3"/>
      <c r="E945" s="6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</row>
    <row r="946" spans="1:40" ht="15.75" customHeight="1" x14ac:dyDescent="0.25">
      <c r="A946" s="211"/>
      <c r="B946" s="3"/>
      <c r="C946" s="3"/>
      <c r="D946" s="3"/>
      <c r="E946" s="6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</row>
    <row r="947" spans="1:40" ht="15.75" customHeight="1" x14ac:dyDescent="0.25">
      <c r="A947" s="211"/>
      <c r="B947" s="3"/>
      <c r="C947" s="3"/>
      <c r="D947" s="3"/>
      <c r="E947" s="6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</row>
    <row r="948" spans="1:40" ht="15.75" customHeight="1" x14ac:dyDescent="0.25">
      <c r="A948" s="211"/>
      <c r="B948" s="3"/>
      <c r="C948" s="3"/>
      <c r="D948" s="3"/>
      <c r="E948" s="6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</row>
    <row r="949" spans="1:40" ht="15.75" customHeight="1" x14ac:dyDescent="0.25">
      <c r="A949" s="211"/>
      <c r="B949" s="3"/>
      <c r="C949" s="3"/>
      <c r="D949" s="3"/>
      <c r="E949" s="6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</row>
    <row r="950" spans="1:40" ht="15.75" customHeight="1" x14ac:dyDescent="0.25">
      <c r="A950" s="211"/>
      <c r="B950" s="3"/>
      <c r="C950" s="3"/>
      <c r="D950" s="3"/>
      <c r="E950" s="6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</row>
    <row r="951" spans="1:40" ht="15.75" customHeight="1" x14ac:dyDescent="0.25">
      <c r="A951" s="211"/>
      <c r="B951" s="3"/>
      <c r="C951" s="3"/>
      <c r="D951" s="3"/>
      <c r="E951" s="6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</row>
    <row r="952" spans="1:40" ht="15.75" customHeight="1" x14ac:dyDescent="0.25">
      <c r="A952" s="211"/>
      <c r="B952" s="3"/>
      <c r="C952" s="3"/>
      <c r="D952" s="3"/>
      <c r="E952" s="6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</row>
    <row r="953" spans="1:40" ht="15.75" customHeight="1" x14ac:dyDescent="0.25">
      <c r="A953" s="211"/>
      <c r="B953" s="3"/>
      <c r="C953" s="3"/>
      <c r="D953" s="3"/>
      <c r="E953" s="6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</row>
    <row r="954" spans="1:40" ht="15.75" customHeight="1" x14ac:dyDescent="0.25">
      <c r="A954" s="211"/>
      <c r="B954" s="3"/>
      <c r="C954" s="3"/>
      <c r="D954" s="3"/>
      <c r="E954" s="6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</row>
    <row r="955" spans="1:40" ht="15.75" customHeight="1" x14ac:dyDescent="0.25">
      <c r="A955" s="211"/>
      <c r="B955" s="3"/>
      <c r="C955" s="3"/>
      <c r="D955" s="3"/>
      <c r="E955" s="6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</row>
    <row r="956" spans="1:40" ht="15.75" customHeight="1" x14ac:dyDescent="0.25">
      <c r="A956" s="211"/>
      <c r="B956" s="3"/>
      <c r="C956" s="3"/>
      <c r="D956" s="3"/>
      <c r="E956" s="6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</row>
    <row r="957" spans="1:40" ht="15.75" customHeight="1" x14ac:dyDescent="0.25">
      <c r="A957" s="211"/>
      <c r="B957" s="3"/>
      <c r="C957" s="3"/>
      <c r="D957" s="3"/>
      <c r="E957" s="6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</row>
    <row r="958" spans="1:40" ht="15.75" customHeight="1" x14ac:dyDescent="0.25">
      <c r="A958" s="211"/>
      <c r="B958" s="3"/>
      <c r="C958" s="3"/>
      <c r="D958" s="3"/>
      <c r="E958" s="6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</row>
    <row r="959" spans="1:40" ht="15.75" customHeight="1" x14ac:dyDescent="0.25">
      <c r="A959" s="211"/>
      <c r="B959" s="3"/>
      <c r="C959" s="3"/>
      <c r="D959" s="3"/>
      <c r="E959" s="6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</row>
    <row r="960" spans="1:40" ht="15.75" customHeight="1" x14ac:dyDescent="0.25">
      <c r="A960" s="211"/>
      <c r="B960" s="3"/>
      <c r="C960" s="3"/>
      <c r="D960" s="3"/>
      <c r="E960" s="6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</row>
    <row r="961" spans="1:40" ht="15.75" customHeight="1" x14ac:dyDescent="0.25">
      <c r="A961" s="211"/>
      <c r="B961" s="3"/>
      <c r="C961" s="3"/>
      <c r="D961" s="3"/>
      <c r="E961" s="6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</row>
    <row r="962" spans="1:40" ht="15.75" customHeight="1" x14ac:dyDescent="0.25">
      <c r="A962" s="211"/>
      <c r="B962" s="3"/>
      <c r="C962" s="3"/>
      <c r="D962" s="3"/>
      <c r="E962" s="6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</row>
    <row r="963" spans="1:40" ht="15.75" customHeight="1" x14ac:dyDescent="0.25">
      <c r="A963" s="211"/>
      <c r="B963" s="3"/>
      <c r="C963" s="3"/>
      <c r="D963" s="3"/>
      <c r="E963" s="6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</row>
    <row r="964" spans="1:40" ht="15.75" customHeight="1" x14ac:dyDescent="0.25">
      <c r="A964" s="211"/>
      <c r="B964" s="3"/>
      <c r="C964" s="3"/>
      <c r="D964" s="3"/>
      <c r="E964" s="6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</row>
    <row r="965" spans="1:40" ht="15.75" customHeight="1" x14ac:dyDescent="0.25">
      <c r="A965" s="211"/>
      <c r="B965" s="3"/>
      <c r="C965" s="3"/>
      <c r="D965" s="3"/>
      <c r="E965" s="6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</row>
    <row r="966" spans="1:40" ht="15.75" customHeight="1" x14ac:dyDescent="0.25">
      <c r="A966" s="211"/>
      <c r="B966" s="3"/>
      <c r="C966" s="3"/>
      <c r="D966" s="3"/>
      <c r="E966" s="6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</row>
    <row r="967" spans="1:40" ht="15.75" customHeight="1" x14ac:dyDescent="0.25">
      <c r="A967" s="211"/>
      <c r="B967" s="3"/>
      <c r="C967" s="3"/>
      <c r="D967" s="3"/>
      <c r="E967" s="6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</row>
    <row r="968" spans="1:40" ht="15.75" customHeight="1" x14ac:dyDescent="0.25">
      <c r="A968" s="211"/>
      <c r="B968" s="3"/>
      <c r="C968" s="3"/>
      <c r="D968" s="3"/>
      <c r="E968" s="6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</row>
    <row r="969" spans="1:40" ht="15.75" customHeight="1" x14ac:dyDescent="0.25">
      <c r="A969" s="211"/>
      <c r="B969" s="3"/>
      <c r="C969" s="3"/>
      <c r="D969" s="3"/>
      <c r="E969" s="6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</row>
    <row r="970" spans="1:40" ht="15.75" customHeight="1" x14ac:dyDescent="0.25">
      <c r="A970" s="211"/>
      <c r="B970" s="3"/>
      <c r="C970" s="3"/>
      <c r="D970" s="3"/>
      <c r="E970" s="6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</row>
    <row r="971" spans="1:40" ht="15.75" customHeight="1" x14ac:dyDescent="0.25">
      <c r="A971" s="211"/>
      <c r="B971" s="3"/>
      <c r="C971" s="3"/>
      <c r="D971" s="3"/>
      <c r="E971" s="6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</row>
    <row r="972" spans="1:40" ht="15.75" customHeight="1" x14ac:dyDescent="0.25">
      <c r="A972" s="211"/>
      <c r="B972" s="3"/>
      <c r="C972" s="3"/>
      <c r="D972" s="3"/>
      <c r="E972" s="6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</row>
    <row r="973" spans="1:40" ht="15.75" customHeight="1" x14ac:dyDescent="0.25">
      <c r="A973" s="211"/>
      <c r="B973" s="3"/>
      <c r="C973" s="3"/>
      <c r="D973" s="3"/>
      <c r="E973" s="6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</row>
    <row r="974" spans="1:40" ht="15.75" customHeight="1" x14ac:dyDescent="0.25">
      <c r="A974" s="211"/>
      <c r="B974" s="3"/>
      <c r="C974" s="3"/>
      <c r="D974" s="3"/>
      <c r="E974" s="6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</row>
    <row r="975" spans="1:40" ht="15.75" customHeight="1" x14ac:dyDescent="0.25">
      <c r="A975" s="211"/>
      <c r="B975" s="3"/>
      <c r="C975" s="3"/>
      <c r="D975" s="3"/>
      <c r="E975" s="6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</row>
    <row r="976" spans="1:40" ht="15.75" customHeight="1" x14ac:dyDescent="0.25">
      <c r="A976" s="211"/>
      <c r="B976" s="3"/>
      <c r="C976" s="3"/>
      <c r="D976" s="3"/>
      <c r="E976" s="6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</row>
    <row r="977" spans="1:40" ht="15.75" customHeight="1" x14ac:dyDescent="0.25">
      <c r="A977" s="211"/>
      <c r="B977" s="3"/>
      <c r="C977" s="3"/>
      <c r="D977" s="3"/>
      <c r="E977" s="6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</row>
    <row r="978" spans="1:40" ht="15.75" customHeight="1" x14ac:dyDescent="0.25">
      <c r="A978" s="211"/>
      <c r="B978" s="3"/>
      <c r="C978" s="3"/>
      <c r="D978" s="3"/>
      <c r="E978" s="6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</row>
    <row r="979" spans="1:40" ht="15.75" customHeight="1" x14ac:dyDescent="0.25">
      <c r="A979" s="211"/>
      <c r="B979" s="3"/>
      <c r="C979" s="3"/>
      <c r="D979" s="3"/>
      <c r="E979" s="6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</row>
    <row r="980" spans="1:40" ht="15.75" customHeight="1" x14ac:dyDescent="0.25">
      <c r="A980" s="211"/>
      <c r="B980" s="3"/>
      <c r="C980" s="3"/>
      <c r="D980" s="3"/>
      <c r="E980" s="6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</row>
    <row r="981" spans="1:40" ht="15.75" customHeight="1" x14ac:dyDescent="0.25">
      <c r="A981" s="211"/>
      <c r="B981" s="3"/>
      <c r="C981" s="3"/>
      <c r="D981" s="3"/>
      <c r="E981" s="6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</row>
    <row r="982" spans="1:40" ht="15.75" customHeight="1" x14ac:dyDescent="0.25">
      <c r="A982" s="211"/>
      <c r="B982" s="3"/>
      <c r="C982" s="3"/>
      <c r="D982" s="3"/>
      <c r="E982" s="6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</row>
    <row r="983" spans="1:40" ht="15.75" customHeight="1" x14ac:dyDescent="0.25">
      <c r="A983" s="211"/>
      <c r="B983" s="3"/>
      <c r="C983" s="3"/>
      <c r="D983" s="3"/>
      <c r="E983" s="6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</row>
    <row r="984" spans="1:40" ht="15.75" customHeight="1" x14ac:dyDescent="0.25">
      <c r="A984" s="211"/>
      <c r="B984" s="3"/>
      <c r="C984" s="3"/>
      <c r="D984" s="3"/>
      <c r="E984" s="6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</row>
    <row r="985" spans="1:40" ht="15.75" customHeight="1" x14ac:dyDescent="0.25">
      <c r="A985" s="211"/>
      <c r="B985" s="3"/>
      <c r="C985" s="3"/>
      <c r="D985" s="3"/>
      <c r="E985" s="6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</row>
    <row r="986" spans="1:40" ht="15.75" customHeight="1" x14ac:dyDescent="0.25">
      <c r="A986" s="211"/>
      <c r="B986" s="3"/>
      <c r="C986" s="3"/>
      <c r="D986" s="3"/>
      <c r="E986" s="6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</row>
    <row r="987" spans="1:40" ht="15.75" customHeight="1" x14ac:dyDescent="0.25">
      <c r="A987" s="211"/>
      <c r="B987" s="3"/>
      <c r="C987" s="3"/>
      <c r="D987" s="3"/>
      <c r="E987" s="6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</row>
    <row r="988" spans="1:40" ht="15.75" customHeight="1" x14ac:dyDescent="0.25">
      <c r="A988" s="211"/>
      <c r="B988" s="3"/>
      <c r="C988" s="3"/>
      <c r="D988" s="3"/>
      <c r="E988" s="6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</row>
    <row r="989" spans="1:40" ht="15.75" customHeight="1" x14ac:dyDescent="0.25">
      <c r="A989" s="211"/>
      <c r="B989" s="3"/>
      <c r="C989" s="3"/>
      <c r="D989" s="3"/>
      <c r="E989" s="6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</row>
    <row r="990" spans="1:40" ht="15.75" customHeight="1" x14ac:dyDescent="0.25">
      <c r="A990" s="211"/>
      <c r="B990" s="3"/>
      <c r="C990" s="3"/>
      <c r="D990" s="3"/>
      <c r="E990" s="6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</row>
    <row r="991" spans="1:40" ht="15.75" customHeight="1" x14ac:dyDescent="0.25">
      <c r="A991" s="211"/>
      <c r="B991" s="3"/>
      <c r="C991" s="3"/>
      <c r="D991" s="3"/>
      <c r="E991" s="6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</row>
    <row r="992" spans="1:40" ht="15.75" customHeight="1" x14ac:dyDescent="0.25">
      <c r="A992" s="211"/>
      <c r="B992" s="3"/>
      <c r="C992" s="3"/>
      <c r="D992" s="3"/>
      <c r="E992" s="6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</row>
    <row r="993" spans="1:40" ht="15.75" customHeight="1" x14ac:dyDescent="0.25">
      <c r="A993" s="211"/>
      <c r="B993" s="3"/>
      <c r="C993" s="3"/>
      <c r="D993" s="3"/>
      <c r="E993" s="6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</row>
    <row r="994" spans="1:40" ht="15.75" customHeight="1" x14ac:dyDescent="0.25">
      <c r="A994" s="211"/>
      <c r="B994" s="3"/>
      <c r="C994" s="3"/>
      <c r="D994" s="3"/>
      <c r="E994" s="6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</row>
    <row r="995" spans="1:40" ht="15.75" customHeight="1" x14ac:dyDescent="0.25">
      <c r="A995" s="211"/>
      <c r="B995" s="3"/>
      <c r="C995" s="3"/>
      <c r="D995" s="3"/>
      <c r="E995" s="6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</row>
    <row r="996" spans="1:40" ht="15.75" customHeight="1" x14ac:dyDescent="0.25">
      <c r="A996" s="211"/>
      <c r="B996" s="3"/>
      <c r="C996" s="3"/>
      <c r="D996" s="3"/>
      <c r="E996" s="6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</row>
    <row r="997" spans="1:40" ht="15.75" customHeight="1" x14ac:dyDescent="0.25">
      <c r="A997" s="211"/>
      <c r="B997" s="3"/>
      <c r="C997" s="3"/>
      <c r="D997" s="3"/>
      <c r="E997" s="6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</row>
    <row r="998" spans="1:40" ht="15.75" customHeight="1" x14ac:dyDescent="0.25">
      <c r="A998" s="211"/>
      <c r="B998" s="3"/>
      <c r="C998" s="3"/>
      <c r="D998" s="3"/>
      <c r="E998" s="6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</row>
    <row r="999" spans="1:40" ht="15.75" customHeight="1" x14ac:dyDescent="0.25">
      <c r="A999" s="211"/>
      <c r="B999" s="3"/>
      <c r="C999" s="3"/>
      <c r="D999" s="3"/>
      <c r="E999" s="6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</row>
    <row r="1000" spans="1:40" ht="15.75" customHeight="1" x14ac:dyDescent="0.25">
      <c r="A1000" s="211"/>
      <c r="B1000" s="3"/>
      <c r="C1000" s="3"/>
      <c r="D1000" s="3"/>
      <c r="E1000" s="6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</row>
    <row r="1001" spans="1:40" ht="15.75" customHeight="1" x14ac:dyDescent="0.25">
      <c r="A1001" s="211"/>
      <c r="B1001" s="3"/>
      <c r="C1001" s="3"/>
      <c r="D1001" s="3"/>
      <c r="E1001" s="6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</row>
  </sheetData>
  <mergeCells count="330">
    <mergeCell ref="AC113:AD115"/>
    <mergeCell ref="AC124:AD125"/>
    <mergeCell ref="Z7:AD7"/>
    <mergeCell ref="AC11:AD11"/>
    <mergeCell ref="AC27:AD27"/>
    <mergeCell ref="AC37:AD37"/>
    <mergeCell ref="AC55:AD55"/>
    <mergeCell ref="AC63:AD63"/>
    <mergeCell ref="AC71:AD71"/>
    <mergeCell ref="AC86:AD88"/>
    <mergeCell ref="AC96:AD97"/>
    <mergeCell ref="AE37:AI37"/>
    <mergeCell ref="X39:Y39"/>
    <mergeCell ref="N49:O54"/>
    <mergeCell ref="S49:T49"/>
    <mergeCell ref="S51:T51"/>
    <mergeCell ref="S53:T53"/>
    <mergeCell ref="N55:O55"/>
    <mergeCell ref="S55:T55"/>
    <mergeCell ref="N57:O62"/>
    <mergeCell ref="S61:T61"/>
    <mergeCell ref="S39:T39"/>
    <mergeCell ref="S43:T43"/>
    <mergeCell ref="X67:Y67"/>
    <mergeCell ref="X49:Y49"/>
    <mergeCell ref="X51:Y51"/>
    <mergeCell ref="X55:Y55"/>
    <mergeCell ref="X57:Y57"/>
    <mergeCell ref="X59:Y59"/>
    <mergeCell ref="X61:Y61"/>
    <mergeCell ref="X63:Y63"/>
    <mergeCell ref="X22:Y22"/>
    <mergeCell ref="X24:Y24"/>
    <mergeCell ref="X27:Y27"/>
    <mergeCell ref="X29:Y29"/>
    <mergeCell ref="X31:Y31"/>
    <mergeCell ref="X37:Y37"/>
    <mergeCell ref="X46:Y47"/>
    <mergeCell ref="X43:Y43"/>
    <mergeCell ref="AH20:AI25"/>
    <mergeCell ref="AE27:AI27"/>
    <mergeCell ref="AH29:AI36"/>
    <mergeCell ref="X33:Y33"/>
    <mergeCell ref="X35:Y35"/>
    <mergeCell ref="A13:A14"/>
    <mergeCell ref="B13:B14"/>
    <mergeCell ref="I13:J14"/>
    <mergeCell ref="N13:O14"/>
    <mergeCell ref="S13:T13"/>
    <mergeCell ref="X13:Y13"/>
    <mergeCell ref="C19:D19"/>
    <mergeCell ref="S20:T20"/>
    <mergeCell ref="X20:Y20"/>
    <mergeCell ref="B35:B36"/>
    <mergeCell ref="C35:C36"/>
    <mergeCell ref="A20:A25"/>
    <mergeCell ref="B20:B21"/>
    <mergeCell ref="C20:C21"/>
    <mergeCell ref="N20:O25"/>
    <mergeCell ref="C22:C23"/>
    <mergeCell ref="AE11:AI11"/>
    <mergeCell ref="AH13:AI14"/>
    <mergeCell ref="AE16:AI18"/>
    <mergeCell ref="C13:C14"/>
    <mergeCell ref="C15:E15"/>
    <mergeCell ref="I16:J18"/>
    <mergeCell ref="N16:O18"/>
    <mergeCell ref="S16:T18"/>
    <mergeCell ref="X16:Y18"/>
    <mergeCell ref="A39:A44"/>
    <mergeCell ref="B39:B40"/>
    <mergeCell ref="C39:C40"/>
    <mergeCell ref="I39:J44"/>
    <mergeCell ref="N39:O44"/>
    <mergeCell ref="C1:AI2"/>
    <mergeCell ref="C3:AI4"/>
    <mergeCell ref="K7:O7"/>
    <mergeCell ref="P7:T7"/>
    <mergeCell ref="U7:Y7"/>
    <mergeCell ref="AE7:AI7"/>
    <mergeCell ref="U5:Y5"/>
    <mergeCell ref="F7:J7"/>
    <mergeCell ref="C9:E9"/>
    <mergeCell ref="C10:E10"/>
    <mergeCell ref="I11:J11"/>
    <mergeCell ref="N11:O11"/>
    <mergeCell ref="S11:T11"/>
    <mergeCell ref="X11:Y11"/>
    <mergeCell ref="C12:D12"/>
    <mergeCell ref="S37:T37"/>
    <mergeCell ref="B33:B34"/>
    <mergeCell ref="C33:C34"/>
    <mergeCell ref="C38:D38"/>
    <mergeCell ref="N29:O36"/>
    <mergeCell ref="N37:O37"/>
    <mergeCell ref="B29:B30"/>
    <mergeCell ref="C29:C30"/>
    <mergeCell ref="I29:J36"/>
    <mergeCell ref="B31:B32"/>
    <mergeCell ref="C31:C32"/>
    <mergeCell ref="I37:J37"/>
    <mergeCell ref="C24:C25"/>
    <mergeCell ref="N27:O27"/>
    <mergeCell ref="S29:T29"/>
    <mergeCell ref="S31:T31"/>
    <mergeCell ref="A29:A36"/>
    <mergeCell ref="B22:B23"/>
    <mergeCell ref="B24:B25"/>
    <mergeCell ref="S22:T22"/>
    <mergeCell ref="S24:T24"/>
    <mergeCell ref="S27:T27"/>
    <mergeCell ref="I20:J25"/>
    <mergeCell ref="I27:J27"/>
    <mergeCell ref="C26:E26"/>
    <mergeCell ref="C28:D28"/>
    <mergeCell ref="S33:T33"/>
    <mergeCell ref="S35:T35"/>
    <mergeCell ref="A107:A110"/>
    <mergeCell ref="A117:A122"/>
    <mergeCell ref="A127:A140"/>
    <mergeCell ref="A99:A102"/>
    <mergeCell ref="B99:B100"/>
    <mergeCell ref="C99:C100"/>
    <mergeCell ref="B101:B102"/>
    <mergeCell ref="C101:C102"/>
    <mergeCell ref="C107:C108"/>
    <mergeCell ref="C109:C110"/>
    <mergeCell ref="B135:B136"/>
    <mergeCell ref="C135:C136"/>
    <mergeCell ref="B137:B138"/>
    <mergeCell ref="C137:C138"/>
    <mergeCell ref="B139:B140"/>
    <mergeCell ref="C139:C140"/>
    <mergeCell ref="B127:B128"/>
    <mergeCell ref="B129:B130"/>
    <mergeCell ref="C129:C130"/>
    <mergeCell ref="B131:B132"/>
    <mergeCell ref="C131:C132"/>
    <mergeCell ref="B133:B134"/>
    <mergeCell ref="C133:C134"/>
    <mergeCell ref="B121:B122"/>
    <mergeCell ref="A73:A84"/>
    <mergeCell ref="B73:B74"/>
    <mergeCell ref="B75:B76"/>
    <mergeCell ref="B77:B78"/>
    <mergeCell ref="B79:B80"/>
    <mergeCell ref="A90:A95"/>
    <mergeCell ref="B90:B91"/>
    <mergeCell ref="C90:C91"/>
    <mergeCell ref="B92:B93"/>
    <mergeCell ref="C92:C93"/>
    <mergeCell ref="B94:B95"/>
    <mergeCell ref="C94:C95"/>
    <mergeCell ref="B81:B82"/>
    <mergeCell ref="B83:B84"/>
    <mergeCell ref="C121:C122"/>
    <mergeCell ref="C123:E123"/>
    <mergeCell ref="C126:D126"/>
    <mergeCell ref="C127:C128"/>
    <mergeCell ref="C81:C82"/>
    <mergeCell ref="C83:C84"/>
    <mergeCell ref="C67:C68"/>
    <mergeCell ref="B69:B70"/>
    <mergeCell ref="C69:C70"/>
    <mergeCell ref="C73:C74"/>
    <mergeCell ref="C75:C76"/>
    <mergeCell ref="C77:C78"/>
    <mergeCell ref="C79:C80"/>
    <mergeCell ref="B67:B68"/>
    <mergeCell ref="B107:B108"/>
    <mergeCell ref="B109:B110"/>
    <mergeCell ref="C111:E111"/>
    <mergeCell ref="C112:E112"/>
    <mergeCell ref="C116:D116"/>
    <mergeCell ref="B117:B118"/>
    <mergeCell ref="C117:C118"/>
    <mergeCell ref="B119:B120"/>
    <mergeCell ref="C119:C120"/>
    <mergeCell ref="C98:D98"/>
    <mergeCell ref="C103:E103"/>
    <mergeCell ref="C104:E104"/>
    <mergeCell ref="C106:D106"/>
    <mergeCell ref="N96:O97"/>
    <mergeCell ref="N99:O102"/>
    <mergeCell ref="S105:T105"/>
    <mergeCell ref="S107:T107"/>
    <mergeCell ref="X107:Y107"/>
    <mergeCell ref="S73:T73"/>
    <mergeCell ref="X73:Y73"/>
    <mergeCell ref="S75:T75"/>
    <mergeCell ref="X75:Y75"/>
    <mergeCell ref="X77:Y77"/>
    <mergeCell ref="C85:E85"/>
    <mergeCell ref="C89:D89"/>
    <mergeCell ref="S90:T90"/>
    <mergeCell ref="X90:Y90"/>
    <mergeCell ref="X92:Y92"/>
    <mergeCell ref="S92:T92"/>
    <mergeCell ref="S94:T94"/>
    <mergeCell ref="X94:Y94"/>
    <mergeCell ref="S96:T97"/>
    <mergeCell ref="X96:Y97"/>
    <mergeCell ref="X99:Y99"/>
    <mergeCell ref="B53:B54"/>
    <mergeCell ref="X53:Y53"/>
    <mergeCell ref="AH39:AI44"/>
    <mergeCell ref="AE46:AI47"/>
    <mergeCell ref="A49:A54"/>
    <mergeCell ref="B49:B50"/>
    <mergeCell ref="B51:B52"/>
    <mergeCell ref="C49:C50"/>
    <mergeCell ref="I49:J54"/>
    <mergeCell ref="C51:C52"/>
    <mergeCell ref="C53:C54"/>
    <mergeCell ref="B41:B42"/>
    <mergeCell ref="C41:C42"/>
    <mergeCell ref="C48:D48"/>
    <mergeCell ref="S41:T41"/>
    <mergeCell ref="X41:Y41"/>
    <mergeCell ref="B43:B44"/>
    <mergeCell ref="C43:C44"/>
    <mergeCell ref="C45:E45"/>
    <mergeCell ref="I46:J47"/>
    <mergeCell ref="N46:O47"/>
    <mergeCell ref="S46:T47"/>
    <mergeCell ref="S137:T137"/>
    <mergeCell ref="S139:T139"/>
    <mergeCell ref="S131:T131"/>
    <mergeCell ref="X131:Y131"/>
    <mergeCell ref="S133:T133"/>
    <mergeCell ref="X133:Y133"/>
    <mergeCell ref="S135:T135"/>
    <mergeCell ref="X135:Y135"/>
    <mergeCell ref="X137:Y137"/>
    <mergeCell ref="X139:Y139"/>
    <mergeCell ref="X127:Y127"/>
    <mergeCell ref="X129:Y129"/>
    <mergeCell ref="S121:T121"/>
    <mergeCell ref="X121:Y121"/>
    <mergeCell ref="S124:T125"/>
    <mergeCell ref="X124:Y125"/>
    <mergeCell ref="AE124:AI125"/>
    <mergeCell ref="S127:T127"/>
    <mergeCell ref="S129:T129"/>
    <mergeCell ref="I124:J125"/>
    <mergeCell ref="I127:J140"/>
    <mergeCell ref="N105:O105"/>
    <mergeCell ref="N107:O110"/>
    <mergeCell ref="N113:O115"/>
    <mergeCell ref="N117:O122"/>
    <mergeCell ref="N127:O140"/>
    <mergeCell ref="N65:O70"/>
    <mergeCell ref="N71:O71"/>
    <mergeCell ref="I73:J84"/>
    <mergeCell ref="N73:O84"/>
    <mergeCell ref="I86:J88"/>
    <mergeCell ref="N86:O88"/>
    <mergeCell ref="N90:O95"/>
    <mergeCell ref="I90:J95"/>
    <mergeCell ref="I96:J97"/>
    <mergeCell ref="I99:J102"/>
    <mergeCell ref="I107:J110"/>
    <mergeCell ref="I113:J115"/>
    <mergeCell ref="I117:J122"/>
    <mergeCell ref="S99:T99"/>
    <mergeCell ref="S101:T101"/>
    <mergeCell ref="X101:Y101"/>
    <mergeCell ref="X105:Y105"/>
    <mergeCell ref="X117:Y117"/>
    <mergeCell ref="X119:Y119"/>
    <mergeCell ref="S109:T109"/>
    <mergeCell ref="X109:Y109"/>
    <mergeCell ref="S113:T115"/>
    <mergeCell ref="X113:Y115"/>
    <mergeCell ref="S117:T117"/>
    <mergeCell ref="S119:T119"/>
    <mergeCell ref="S77:T77"/>
    <mergeCell ref="S79:T79"/>
    <mergeCell ref="X79:Y79"/>
    <mergeCell ref="S81:T81"/>
    <mergeCell ref="X81:Y81"/>
    <mergeCell ref="X83:Y83"/>
    <mergeCell ref="S83:T83"/>
    <mergeCell ref="S86:T88"/>
    <mergeCell ref="X86:Y88"/>
    <mergeCell ref="AE86:AI88"/>
    <mergeCell ref="AH117:AI122"/>
    <mergeCell ref="AH127:AI140"/>
    <mergeCell ref="AH73:AI84"/>
    <mergeCell ref="AH90:AI95"/>
    <mergeCell ref="AH99:AI102"/>
    <mergeCell ref="AH107:AI110"/>
    <mergeCell ref="AE96:AI97"/>
    <mergeCell ref="AE105:AI105"/>
    <mergeCell ref="AE113:AI115"/>
    <mergeCell ref="X71:Y71"/>
    <mergeCell ref="C59:C60"/>
    <mergeCell ref="C61:C62"/>
    <mergeCell ref="N63:O63"/>
    <mergeCell ref="S63:T63"/>
    <mergeCell ref="S65:T65"/>
    <mergeCell ref="S67:T67"/>
    <mergeCell ref="X69:Y69"/>
    <mergeCell ref="AH49:AI54"/>
    <mergeCell ref="AE55:AI55"/>
    <mergeCell ref="AH57:AI62"/>
    <mergeCell ref="AE63:AI63"/>
    <mergeCell ref="C57:C58"/>
    <mergeCell ref="AH65:AI70"/>
    <mergeCell ref="AE71:AI71"/>
    <mergeCell ref="I63:J63"/>
    <mergeCell ref="C64:D64"/>
    <mergeCell ref="I55:J55"/>
    <mergeCell ref="C56:D56"/>
    <mergeCell ref="I57:J62"/>
    <mergeCell ref="X65:Y65"/>
    <mergeCell ref="A57:A62"/>
    <mergeCell ref="B59:B60"/>
    <mergeCell ref="B61:B62"/>
    <mergeCell ref="A65:A70"/>
    <mergeCell ref="C65:C66"/>
    <mergeCell ref="I65:J70"/>
    <mergeCell ref="I71:J71"/>
    <mergeCell ref="C72:D72"/>
    <mergeCell ref="S69:T69"/>
    <mergeCell ref="S71:T71"/>
    <mergeCell ref="B57:B58"/>
    <mergeCell ref="B65:B66"/>
    <mergeCell ref="S57:T57"/>
    <mergeCell ref="S59:T5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PDD UNCSABSXXI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Arteaga</dc:creator>
  <cp:lastModifiedBy>Johanna B. </cp:lastModifiedBy>
  <dcterms:created xsi:type="dcterms:W3CDTF">2023-06-06T21:22:29Z</dcterms:created>
  <dcterms:modified xsi:type="dcterms:W3CDTF">2025-03-12T01:35:59Z</dcterms:modified>
</cp:coreProperties>
</file>